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3095" windowHeight="14865" tabRatio="890"/>
  </bookViews>
  <sheets>
    <sheet name="SO_2111_soupis praci" sheetId="16" r:id="rId1"/>
    <sheet name="svršek_REKAPITULACE" sheetId="7" r:id="rId2"/>
    <sheet name="02_svršek_demontáže" sheetId="8" r:id="rId3"/>
    <sheet name="03_svršek_demontáž výhybky" sheetId="11" r:id="rId4"/>
    <sheet name="04_svršek_koleje" sheetId="1" r:id="rId5"/>
    <sheet name="05_svršek_výhybky" sheetId="12" r:id="rId6"/>
    <sheet name="06_svršek_kubatury" sheetId="9" r:id="rId7"/>
    <sheet name="07_svršek_kategorizace" sheetId="10" r:id="rId8"/>
  </sheets>
  <externalReferences>
    <externalReference r:id="rId9"/>
  </externalReferences>
  <definedNames>
    <definedName name="_xlnm.Print_Titles" localSheetId="0">'SO_2111_soupis praci'!$1:$10</definedName>
    <definedName name="_xlnm.Print_Area" localSheetId="2">'02_svršek_demontáže'!$A$1:$J$44</definedName>
    <definedName name="_xlnm.Print_Area" localSheetId="3">'03_svršek_demontáž výhybky'!$A$1:$I$27</definedName>
    <definedName name="_xlnm.Print_Area" localSheetId="4">'04_svršek_koleje'!$A$1:$P$61</definedName>
    <definedName name="_xlnm.Print_Area" localSheetId="5">'05_svršek_výhybky'!$A$1:$V$17</definedName>
    <definedName name="_xlnm.Print_Area" localSheetId="6">'06_svršek_kubatury'!$A$1:$I$68</definedName>
    <definedName name="_xlnm.Print_Area" localSheetId="7">'07_svršek_kategorizace'!$A$1:$W$36</definedName>
    <definedName name="_xlnm.Print_Area" localSheetId="0">'SO_2111_soupis praci'!$A$1:$P$80</definedName>
    <definedName name="_xlnm.Print_Area" localSheetId="1">svršek_REKAPITULACE!$A$1:$E$77</definedName>
  </definedNames>
  <calcPr calcId="145621" calcMode="manual"/>
</workbook>
</file>

<file path=xl/calcChain.xml><?xml version="1.0" encoding="utf-8"?>
<calcChain xmlns="http://schemas.openxmlformats.org/spreadsheetml/2006/main">
  <c r="G79" i="16" l="1"/>
  <c r="G78" i="16"/>
  <c r="G77" i="16"/>
  <c r="G76" i="16"/>
  <c r="G75" i="16"/>
  <c r="G74" i="16"/>
  <c r="G73" i="16"/>
  <c r="G72" i="16"/>
  <c r="G71" i="16"/>
  <c r="G70" i="16"/>
  <c r="G69" i="16"/>
  <c r="G68" i="16"/>
  <c r="G67" i="16"/>
  <c r="G80" i="16" s="1"/>
  <c r="G64" i="16"/>
  <c r="G63" i="16"/>
  <c r="G62" i="16"/>
  <c r="G61" i="16"/>
  <c r="G60" i="16"/>
  <c r="G65" i="16" s="1"/>
  <c r="G57" i="16"/>
  <c r="G56" i="16"/>
  <c r="G55" i="16"/>
  <c r="G54" i="16"/>
  <c r="G53" i="16"/>
  <c r="G58" i="16" s="1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51" i="16" s="1"/>
  <c r="G19" i="16"/>
  <c r="K1" i="16"/>
  <c r="P1" i="16" s="1"/>
  <c r="G18" i="16"/>
  <c r="G17" i="16"/>
  <c r="G14" i="16"/>
  <c r="G13" i="16"/>
  <c r="G12" i="16"/>
  <c r="G15" i="16" s="1"/>
  <c r="U6" i="16"/>
  <c r="U5" i="16"/>
  <c r="E4" i="16"/>
  <c r="C4" i="16"/>
  <c r="E49" i="7"/>
  <c r="N47" i="10" l="1"/>
  <c r="M47" i="10"/>
  <c r="E45" i="7"/>
  <c r="E48" i="7" s="1"/>
  <c r="F45" i="1"/>
  <c r="H14" i="11" l="1"/>
  <c r="F60" i="9" l="1"/>
  <c r="F58" i="9"/>
  <c r="F52" i="9"/>
  <c r="F48" i="9"/>
  <c r="F40" i="9"/>
  <c r="F38" i="9"/>
  <c r="F36" i="9"/>
  <c r="F34" i="9"/>
  <c r="F32" i="9"/>
  <c r="D58" i="9"/>
  <c r="D56" i="9"/>
  <c r="D54" i="9"/>
  <c r="D52" i="9"/>
  <c r="D50" i="9"/>
  <c r="D46" i="9"/>
  <c r="D44" i="9"/>
  <c r="D42" i="9"/>
  <c r="D40" i="9"/>
  <c r="D38" i="9"/>
  <c r="D36" i="9"/>
  <c r="D34" i="9"/>
  <c r="B14" i="9"/>
  <c r="B16" i="9" s="1"/>
  <c r="B18" i="9" s="1"/>
  <c r="B20" i="9" s="1"/>
  <c r="B22" i="9" s="1"/>
  <c r="B24" i="9" s="1"/>
  <c r="B26" i="9" s="1"/>
  <c r="B28" i="9" s="1"/>
  <c r="B30" i="9" s="1"/>
  <c r="B32" i="9" s="1"/>
  <c r="B34" i="9" s="1"/>
  <c r="B36" i="9" s="1"/>
  <c r="B38" i="9" s="1"/>
  <c r="B40" i="9" s="1"/>
  <c r="B42" i="9" s="1"/>
  <c r="B44" i="9" s="1"/>
  <c r="B46" i="9" s="1"/>
  <c r="B48" i="9" s="1"/>
  <c r="B50" i="9" s="1"/>
  <c r="B52" i="9" s="1"/>
  <c r="B54" i="9" s="1"/>
  <c r="B56" i="9" s="1"/>
  <c r="B58" i="9" s="1"/>
  <c r="B60" i="9" s="1"/>
  <c r="B12" i="9"/>
  <c r="H15" i="11"/>
  <c r="E67" i="7" l="1"/>
  <c r="E68" i="7"/>
  <c r="E66" i="7"/>
  <c r="E64" i="7"/>
  <c r="E65" i="7"/>
  <c r="E46" i="7" l="1"/>
  <c r="E34" i="7"/>
  <c r="E21" i="7"/>
  <c r="E13" i="7"/>
  <c r="D70" i="1"/>
  <c r="C70" i="1"/>
  <c r="N27" i="1"/>
  <c r="M27" i="1"/>
  <c r="L30" i="1"/>
  <c r="F40" i="1" s="1"/>
  <c r="E29" i="7" s="1"/>
  <c r="K30" i="1"/>
  <c r="F39" i="1" s="1"/>
  <c r="E28" i="7" s="1"/>
  <c r="J30" i="1"/>
  <c r="F38" i="1" s="1"/>
  <c r="E27" i="7" s="1"/>
  <c r="H30" i="1"/>
  <c r="F34" i="1" s="1"/>
  <c r="E25" i="7" s="1"/>
  <c r="G24" i="1"/>
  <c r="G22" i="1"/>
  <c r="G19" i="1"/>
  <c r="G13" i="1"/>
  <c r="G10" i="1"/>
  <c r="N28" i="1"/>
  <c r="F28" i="1"/>
  <c r="M28" i="1" s="1"/>
  <c r="N26" i="1"/>
  <c r="N23" i="1"/>
  <c r="N25" i="1"/>
  <c r="N21" i="1"/>
  <c r="N17" i="1"/>
  <c r="N16" i="1"/>
  <c r="N15" i="1"/>
  <c r="N20" i="1"/>
  <c r="N18" i="1"/>
  <c r="N14" i="1"/>
  <c r="N12" i="1"/>
  <c r="N11" i="1"/>
  <c r="N9" i="1"/>
  <c r="M23" i="1"/>
  <c r="M21" i="1"/>
  <c r="M20" i="1"/>
  <c r="M18" i="1"/>
  <c r="M17" i="1"/>
  <c r="M16" i="1"/>
  <c r="M15" i="1"/>
  <c r="M14" i="1"/>
  <c r="M12" i="1"/>
  <c r="M11" i="1"/>
  <c r="M9" i="1"/>
  <c r="F26" i="1"/>
  <c r="M26" i="1" s="1"/>
  <c r="F25" i="1"/>
  <c r="M25" i="1" s="1"/>
  <c r="B25" i="1"/>
  <c r="D25" i="1"/>
  <c r="D24" i="1"/>
  <c r="D23" i="1"/>
  <c r="D22" i="1"/>
  <c r="D20" i="1"/>
  <c r="D19" i="1"/>
  <c r="D14" i="1"/>
  <c r="D13" i="1"/>
  <c r="D11" i="1"/>
  <c r="D10" i="1"/>
  <c r="S13" i="10"/>
  <c r="F19" i="8"/>
  <c r="E10" i="7" s="1"/>
  <c r="E19" i="8"/>
  <c r="E11" i="7" s="1"/>
  <c r="L13" i="8"/>
  <c r="O13" i="8"/>
  <c r="F12" i="8"/>
  <c r="E9" i="7" s="1"/>
  <c r="E12" i="8"/>
  <c r="E21" i="8" s="1"/>
  <c r="O11" i="8"/>
  <c r="L11" i="8"/>
  <c r="O10" i="8"/>
  <c r="L10" i="8"/>
  <c r="O9" i="8"/>
  <c r="L9" i="8"/>
  <c r="O8" i="8"/>
  <c r="L8" i="8"/>
  <c r="O7" i="8"/>
  <c r="L7" i="8"/>
  <c r="C17" i="8"/>
  <c r="C15" i="8"/>
  <c r="G10" i="11"/>
  <c r="O23" i="10"/>
  <c r="O25" i="10" s="1"/>
  <c r="N23" i="10"/>
  <c r="N25" i="10" s="1"/>
  <c r="M23" i="10"/>
  <c r="M25" i="10" s="1"/>
  <c r="L23" i="10"/>
  <c r="L25" i="10" s="1"/>
  <c r="K23" i="10"/>
  <c r="K25" i="10" s="1"/>
  <c r="J23" i="10"/>
  <c r="J25" i="10" s="1"/>
  <c r="I23" i="10"/>
  <c r="I25" i="10" s="1"/>
  <c r="AA21" i="10"/>
  <c r="AA20" i="10"/>
  <c r="AA19" i="10"/>
  <c r="Z21" i="10"/>
  <c r="Z20" i="10"/>
  <c r="Z19" i="10"/>
  <c r="Q21" i="10"/>
  <c r="P21" i="10"/>
  <c r="Q20" i="10"/>
  <c r="P20" i="10"/>
  <c r="Q19" i="10"/>
  <c r="P19" i="10"/>
  <c r="F21" i="8" l="1"/>
  <c r="F40" i="8"/>
  <c r="F23" i="11" s="1"/>
  <c r="M13" i="8"/>
  <c r="E70" i="1"/>
  <c r="F70" i="1" s="1"/>
  <c r="A57" i="1" s="1"/>
  <c r="N24" i="1" s="1"/>
  <c r="O24" i="1" s="1"/>
  <c r="G30" i="1"/>
  <c r="I30" i="1"/>
  <c r="F36" i="1" s="1"/>
  <c r="E26" i="7" s="1"/>
  <c r="F30" i="1"/>
  <c r="O27" i="1"/>
  <c r="M30" i="1"/>
  <c r="F43" i="1" s="1"/>
  <c r="O11" i="1"/>
  <c r="O28" i="1"/>
  <c r="O15" i="1"/>
  <c r="O14" i="1"/>
  <c r="O9" i="1"/>
  <c r="O20" i="1"/>
  <c r="O16" i="1"/>
  <c r="O17" i="1"/>
  <c r="O21" i="1"/>
  <c r="O12" i="1"/>
  <c r="O25" i="1"/>
  <c r="O23" i="1"/>
  <c r="O18" i="1"/>
  <c r="O26" i="1"/>
  <c r="M7" i="8"/>
  <c r="M11" i="8"/>
  <c r="M10" i="8"/>
  <c r="M8" i="8"/>
  <c r="M9" i="8"/>
  <c r="N22" i="1" l="1"/>
  <c r="O22" i="1" s="1"/>
  <c r="E21" i="10" l="1"/>
  <c r="E20" i="10"/>
  <c r="E19" i="10"/>
  <c r="N11" i="10"/>
  <c r="N8" i="10"/>
  <c r="N7" i="10"/>
  <c r="H11" i="10"/>
  <c r="O11" i="10" s="1"/>
  <c r="E11" i="10"/>
  <c r="I9" i="10"/>
  <c r="I13" i="10" s="1"/>
  <c r="H9" i="10"/>
  <c r="P9" i="10" s="1"/>
  <c r="E9" i="10"/>
  <c r="T9" i="10" s="1"/>
  <c r="J8" i="10"/>
  <c r="H8" i="10"/>
  <c r="E8" i="10"/>
  <c r="T8" i="10" s="1"/>
  <c r="J7" i="10"/>
  <c r="H7" i="10"/>
  <c r="E7" i="10"/>
  <c r="T7" i="10" s="1"/>
  <c r="T19" i="10" l="1"/>
  <c r="V19" i="10"/>
  <c r="W19" i="10"/>
  <c r="U19" i="10"/>
  <c r="V20" i="10"/>
  <c r="V23" i="10" s="1"/>
  <c r="V25" i="10" s="1"/>
  <c r="W20" i="10"/>
  <c r="U20" i="10"/>
  <c r="T20" i="10"/>
  <c r="V21" i="10"/>
  <c r="W21" i="10"/>
  <c r="T21" i="10"/>
  <c r="T13" i="10"/>
  <c r="H35" i="10" s="1"/>
  <c r="P8" i="10"/>
  <c r="O8" i="10"/>
  <c r="P11" i="10"/>
  <c r="AE11" i="10" s="1"/>
  <c r="M7" i="10"/>
  <c r="O7" i="10"/>
  <c r="P7" i="10"/>
  <c r="N9" i="10"/>
  <c r="O9" i="10"/>
  <c r="AE9" i="10" s="1"/>
  <c r="M8" i="10"/>
  <c r="M9" i="10"/>
  <c r="M11" i="10"/>
  <c r="AE8" i="10" l="1"/>
  <c r="U23" i="10"/>
  <c r="W23" i="10"/>
  <c r="T23" i="10"/>
  <c r="T25" i="10" s="1"/>
  <c r="AE7" i="10"/>
  <c r="A2" i="10"/>
  <c r="A1" i="10"/>
  <c r="A2" i="12"/>
  <c r="A1" i="12"/>
  <c r="A2" i="9"/>
  <c r="A1" i="9"/>
  <c r="A2" i="1"/>
  <c r="A1" i="1"/>
  <c r="A2" i="11"/>
  <c r="A1" i="11"/>
  <c r="A2" i="8"/>
  <c r="A1" i="8"/>
  <c r="W25" i="10" l="1"/>
  <c r="H31" i="10"/>
  <c r="U25" i="10"/>
  <c r="H30" i="10" s="1"/>
  <c r="F24" i="11" s="1"/>
  <c r="H32" i="10"/>
  <c r="H34" i="10"/>
  <c r="H33" i="10"/>
  <c r="E14" i="7"/>
  <c r="D64" i="1" l="1"/>
  <c r="C64" i="1"/>
  <c r="E64" i="1" l="1"/>
  <c r="F64" i="1" s="1"/>
  <c r="A56" i="1" s="1"/>
  <c r="R8" i="12"/>
  <c r="Q8" i="12"/>
  <c r="H15" i="12" s="1"/>
  <c r="E35" i="7" s="1"/>
  <c r="P8" i="12"/>
  <c r="H16" i="12" s="1"/>
  <c r="E41" i="7" s="1"/>
  <c r="N8" i="12"/>
  <c r="H14" i="12" s="1"/>
  <c r="E47" i="7" s="1"/>
  <c r="M8" i="12"/>
  <c r="H12" i="12" s="1"/>
  <c r="K8" i="12"/>
  <c r="H11" i="12" s="1"/>
  <c r="A12" i="9"/>
  <c r="A14" i="9" s="1"/>
  <c r="A16" i="9" s="1"/>
  <c r="A18" i="9" s="1"/>
  <c r="A20" i="9" s="1"/>
  <c r="A22" i="9" s="1"/>
  <c r="A24" i="9" s="1"/>
  <c r="A26" i="9" s="1"/>
  <c r="A28" i="9" s="1"/>
  <c r="A30" i="9" s="1"/>
  <c r="A32" i="9" s="1"/>
  <c r="A34" i="9" s="1"/>
  <c r="A36" i="9" s="1"/>
  <c r="A38" i="9" s="1"/>
  <c r="A40" i="9" s="1"/>
  <c r="A42" i="9" s="1"/>
  <c r="A44" i="9" s="1"/>
  <c r="A46" i="9" s="1"/>
  <c r="A48" i="9" s="1"/>
  <c r="A50" i="9" s="1"/>
  <c r="A52" i="9" s="1"/>
  <c r="A54" i="9" s="1"/>
  <c r="A56" i="9" s="1"/>
  <c r="A58" i="9" s="1"/>
  <c r="A60" i="9" s="1"/>
  <c r="C9" i="9"/>
  <c r="I9" i="9" l="1"/>
  <c r="E9" i="9"/>
  <c r="C11" i="9"/>
  <c r="N19" i="1"/>
  <c r="O19" i="1" s="1"/>
  <c r="N13" i="1"/>
  <c r="O13" i="1" s="1"/>
  <c r="N10" i="1"/>
  <c r="O10" i="1" s="1"/>
  <c r="L8" i="12"/>
  <c r="H13" i="12" s="1"/>
  <c r="G9" i="9"/>
  <c r="C13" i="9"/>
  <c r="E13" i="9" s="1"/>
  <c r="G11" i="9"/>
  <c r="E10" i="11"/>
  <c r="D10" i="11"/>
  <c r="F22" i="11" s="1"/>
  <c r="F25" i="11" s="1"/>
  <c r="C10" i="11"/>
  <c r="O18" i="8"/>
  <c r="O16" i="8"/>
  <c r="H23" i="10"/>
  <c r="H25" i="10" s="1"/>
  <c r="L13" i="10"/>
  <c r="K13" i="10"/>
  <c r="J13" i="10"/>
  <c r="I11" i="9" l="1"/>
  <c r="E11" i="9"/>
  <c r="O30" i="1"/>
  <c r="F50" i="1"/>
  <c r="E54" i="7"/>
  <c r="F26" i="11"/>
  <c r="E7" i="7" s="1"/>
  <c r="H13" i="11"/>
  <c r="E12" i="7" s="1"/>
  <c r="Q23" i="10"/>
  <c r="P23" i="10"/>
  <c r="E72" i="7"/>
  <c r="E74" i="7"/>
  <c r="L16" i="8"/>
  <c r="M16" i="8" s="1"/>
  <c r="L18" i="8"/>
  <c r="M18" i="8" s="1"/>
  <c r="C15" i="9"/>
  <c r="E15" i="9" s="1"/>
  <c r="G13" i="9"/>
  <c r="I13" i="9"/>
  <c r="E73" i="7"/>
  <c r="H13" i="10"/>
  <c r="H36" i="10" l="1"/>
  <c r="E71" i="7" s="1"/>
  <c r="E8" i="7"/>
  <c r="F51" i="1"/>
  <c r="E18" i="7" s="1"/>
  <c r="E17" i="7"/>
  <c r="E76" i="7"/>
  <c r="P13" i="10"/>
  <c r="O13" i="10"/>
  <c r="A34" i="8" s="1"/>
  <c r="E75" i="7"/>
  <c r="Z23" i="10"/>
  <c r="N13" i="10"/>
  <c r="M13" i="10"/>
  <c r="I15" i="9"/>
  <c r="G15" i="9"/>
  <c r="C17" i="9"/>
  <c r="E17" i="9" s="1"/>
  <c r="AE13" i="10" l="1"/>
  <c r="A28" i="8"/>
  <c r="G17" i="9"/>
  <c r="I17" i="9"/>
  <c r="C19" i="9"/>
  <c r="E19" i="9" s="1"/>
  <c r="O14" i="8"/>
  <c r="L2" i="8" l="1"/>
  <c r="C21" i="9"/>
  <c r="E21" i="9" s="1"/>
  <c r="I19" i="9"/>
  <c r="G19" i="9"/>
  <c r="E40" i="8" l="1"/>
  <c r="G21" i="9"/>
  <c r="I21" i="9"/>
  <c r="C23" i="9"/>
  <c r="E23" i="9" s="1"/>
  <c r="L14" i="8"/>
  <c r="M14" i="8" s="1"/>
  <c r="E35" i="8" l="1"/>
  <c r="I23" i="9"/>
  <c r="G23" i="9"/>
  <c r="C25" i="9"/>
  <c r="E25" i="9" s="1"/>
  <c r="F35" i="8"/>
  <c r="L37" i="8" s="1"/>
  <c r="E29" i="8"/>
  <c r="F29" i="8"/>
  <c r="L29" i="8" l="1"/>
  <c r="M29" i="8" s="1"/>
  <c r="G25" i="9"/>
  <c r="I25" i="9"/>
  <c r="C27" i="9"/>
  <c r="E27" i="9" s="1"/>
  <c r="E37" i="8"/>
  <c r="L31" i="8"/>
  <c r="E31" i="8"/>
  <c r="C29" i="9" l="1"/>
  <c r="E29" i="9" s="1"/>
  <c r="I27" i="9"/>
  <c r="G27" i="9"/>
  <c r="G29" i="9" l="1"/>
  <c r="I29" i="9"/>
  <c r="C31" i="9"/>
  <c r="E31" i="9" s="1"/>
  <c r="C33" i="9" l="1"/>
  <c r="E33" i="9" s="1"/>
  <c r="I31" i="9"/>
  <c r="G31" i="9"/>
  <c r="G33" i="9" l="1"/>
  <c r="I33" i="9"/>
  <c r="C35" i="9"/>
  <c r="E35" i="9" s="1"/>
  <c r="C37" i="9" l="1"/>
  <c r="E37" i="9" s="1"/>
  <c r="I35" i="9"/>
  <c r="G35" i="9"/>
  <c r="G37" i="9" l="1"/>
  <c r="I37" i="9"/>
  <c r="C39" i="9"/>
  <c r="E39" i="9" s="1"/>
  <c r="C41" i="9" l="1"/>
  <c r="E41" i="9" s="1"/>
  <c r="I39" i="9"/>
  <c r="G39" i="9"/>
  <c r="G41" i="9" l="1"/>
  <c r="I41" i="9"/>
  <c r="C43" i="9"/>
  <c r="E43" i="9" s="1"/>
  <c r="C45" i="9" l="1"/>
  <c r="E45" i="9" s="1"/>
  <c r="I43" i="9"/>
  <c r="G43" i="9"/>
  <c r="G45" i="9" l="1"/>
  <c r="I45" i="9"/>
  <c r="C47" i="9"/>
  <c r="E47" i="9" s="1"/>
  <c r="C49" i="9" l="1"/>
  <c r="E49" i="9" s="1"/>
  <c r="I47" i="9"/>
  <c r="G47" i="9"/>
  <c r="G49" i="9" l="1"/>
  <c r="I49" i="9"/>
  <c r="C51" i="9"/>
  <c r="E51" i="9" s="1"/>
  <c r="C53" i="9" l="1"/>
  <c r="E53" i="9" s="1"/>
  <c r="I51" i="9"/>
  <c r="G51" i="9"/>
  <c r="G53" i="9" l="1"/>
  <c r="I53" i="9"/>
  <c r="C55" i="9"/>
  <c r="E55" i="9" s="1"/>
  <c r="C61" i="9" l="1"/>
  <c r="E61" i="9" s="1"/>
  <c r="C57" i="9"/>
  <c r="E57" i="9" s="1"/>
  <c r="I55" i="9"/>
  <c r="G55" i="9"/>
  <c r="I61" i="9" l="1"/>
  <c r="G61" i="9"/>
  <c r="G57" i="9"/>
  <c r="I57" i="9"/>
  <c r="C59" i="9"/>
  <c r="E59" i="9" s="1"/>
  <c r="D63" i="9" s="1"/>
  <c r="H66" i="9" s="1"/>
  <c r="E19" i="7" s="1"/>
  <c r="I59" i="9" l="1"/>
  <c r="G59" i="9"/>
  <c r="F63" i="9" l="1"/>
  <c r="H67" i="9" s="1"/>
  <c r="E20" i="7" s="1"/>
  <c r="H63" i="9" l="1"/>
  <c r="H68" i="9" s="1"/>
  <c r="F33" i="1" l="1"/>
  <c r="E24" i="7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rgb="FF000000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rgb="FF000000"/>
            <rFont val="Tahoma"/>
            <family val="2"/>
            <charset val="238"/>
          </rPr>
          <t>jiri.zakravsky:</t>
        </r>
        <r>
          <rPr>
            <sz val="10"/>
            <color rgb="FF000000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rgb="FF000000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rgb="FF000000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rgb="FF000000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rgb="FF000000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rgb="FF000000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rgb="FF000000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rgb="FF000000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rgb="FF000000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rgb="FF000000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<sst xmlns="http://schemas.openxmlformats.org/spreadsheetml/2006/main" count="1054" uniqueCount="624">
  <si>
    <t>M o n t á ž  -  k o l e j e</t>
  </si>
  <si>
    <t>kolej č.</t>
  </si>
  <si>
    <t>od km</t>
  </si>
  <si>
    <t>do  km</t>
  </si>
  <si>
    <t>délka</t>
  </si>
  <si>
    <t>∑</t>
  </si>
  <si>
    <t xml:space="preserve">M o n t á ž   k o l e j e </t>
  </si>
  <si>
    <t>m</t>
  </si>
  <si>
    <t>ZÚ</t>
  </si>
  <si>
    <t>KV33</t>
  </si>
  <si>
    <t>ZV33</t>
  </si>
  <si>
    <t>KV34</t>
  </si>
  <si>
    <t>KÚ</t>
  </si>
  <si>
    <t>bez pražců</t>
  </si>
  <si>
    <t>od</t>
  </si>
  <si>
    <t>do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</si>
  <si>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</si>
  <si>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</si>
  <si>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r>
      <t>m</t>
    </r>
    <r>
      <rPr>
        <b/>
        <i/>
        <vertAlign val="superscript"/>
        <sz val="10"/>
        <rFont val="Arial CE"/>
        <charset val="238"/>
      </rPr>
      <t>3</t>
    </r>
  </si>
  <si>
    <t xml:space="preserve"> </t>
  </si>
  <si>
    <t>P</t>
  </si>
  <si>
    <t>t</t>
  </si>
  <si>
    <t>celkem</t>
  </si>
  <si>
    <t>ks</t>
  </si>
  <si>
    <r>
      <t>m</t>
    </r>
    <r>
      <rPr>
        <b/>
        <i/>
        <vertAlign val="superscript"/>
        <sz val="10"/>
        <rFont val="Arial CE"/>
        <family val="2"/>
        <charset val="238"/>
      </rPr>
      <t>3</t>
    </r>
  </si>
  <si>
    <t>číslo</t>
  </si>
  <si>
    <t>staničení</t>
  </si>
  <si>
    <t>vzdá-</t>
  </si>
  <si>
    <t>PP</t>
  </si>
  <si>
    <t>km</t>
  </si>
  <si>
    <t>lenost</t>
  </si>
  <si>
    <t>Celkem</t>
  </si>
  <si>
    <t xml:space="preserve">R e k a p i t u l a c e  </t>
  </si>
  <si>
    <t>č. pol.</t>
  </si>
  <si>
    <t>položka</t>
  </si>
  <si>
    <t>mj.</t>
  </si>
  <si>
    <t>množství</t>
  </si>
  <si>
    <t>Hlavní zemní práce</t>
  </si>
  <si>
    <r>
      <t>m</t>
    </r>
    <r>
      <rPr>
        <vertAlign val="superscript"/>
        <sz val="10"/>
        <rFont val="Arial CE"/>
        <charset val="238"/>
      </rPr>
      <t>3</t>
    </r>
  </si>
  <si>
    <r>
      <t>m</t>
    </r>
    <r>
      <rPr>
        <vertAlign val="superscript"/>
        <sz val="10"/>
        <rFont val="Arial CE"/>
        <charset val="238"/>
      </rPr>
      <t>2</t>
    </r>
  </si>
  <si>
    <t>Demontáže</t>
  </si>
  <si>
    <t>pár</t>
  </si>
  <si>
    <t>Řezání kolejnic pilou</t>
  </si>
  <si>
    <t>Řezání kolejnic plamenem</t>
  </si>
  <si>
    <t>Zřízení železničního svršku</t>
  </si>
  <si>
    <t>Drážní stezka z drceného kameniva fr. 4/8 tl. 0,05 m</t>
  </si>
  <si>
    <t>Koleje</t>
  </si>
  <si>
    <t>LISy</t>
  </si>
  <si>
    <t>Bezstyková kolej</t>
  </si>
  <si>
    <t>Zřízení bezstykové koleje a výhybek</t>
  </si>
  <si>
    <t>Doplňující konstrukce a práce</t>
  </si>
  <si>
    <t>Odpady</t>
  </si>
  <si>
    <t>D e m o n t á ž  -  k o l e j e</t>
  </si>
  <si>
    <t xml:space="preserve">od </t>
  </si>
  <si>
    <t>pr. dřevěné</t>
  </si>
  <si>
    <t>pr.betonové</t>
  </si>
  <si>
    <t xml:space="preserve">tvar </t>
  </si>
  <si>
    <t>rozdělení</t>
  </si>
  <si>
    <t>odtěžení</t>
  </si>
  <si>
    <t>pozn.</t>
  </si>
  <si>
    <t>(m)</t>
  </si>
  <si>
    <t>svršku</t>
  </si>
  <si>
    <t>pražců</t>
  </si>
  <si>
    <t>štěrku</t>
  </si>
  <si>
    <t>Kontrola</t>
  </si>
  <si>
    <t>délka úseku</t>
  </si>
  <si>
    <t>S49</t>
  </si>
  <si>
    <t>d</t>
  </si>
  <si>
    <t>ano</t>
  </si>
  <si>
    <t>Poznámka:</t>
  </si>
  <si>
    <t xml:space="preserve">Užitý materiál: </t>
  </si>
  <si>
    <t>z celé délky demontovaných kolejí v tomto SO je mat. užitý  (viz. předkategorizace):</t>
  </si>
  <si>
    <t xml:space="preserve">Odpadový materiál: </t>
  </si>
  <si>
    <r>
      <t>Celkem odtěžení stávajícího štěrku v hl. kolejích (m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):</t>
    </r>
  </si>
  <si>
    <r>
      <t>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/m</t>
    </r>
  </si>
  <si>
    <t>...jednokolejná trať, rozdělení pražců "d", tl. štěrk. lože 500mm, pražce betonové</t>
  </si>
  <si>
    <t>...jednokolejná, rozdělení pražců "d", tl. štěrk. lože 500mm, pražce dřevěné</t>
  </si>
  <si>
    <t>drážní stezka
štěrk 32/63</t>
  </si>
  <si>
    <t>povrch drážní stezky tl. 0.05m
drcenné kamenivo 4/8</t>
  </si>
  <si>
    <t>drážní stezka ze štěrku fr. 32/63</t>
  </si>
  <si>
    <t>drážní stezka z drceného kameniva fr. 4/8 tl. 0,05 m</t>
  </si>
  <si>
    <t>stávající žel. svršek dle předkategorizace</t>
  </si>
  <si>
    <t>Kolejnice</t>
  </si>
  <si>
    <t>číslo karty</t>
  </si>
  <si>
    <t>od - do</t>
  </si>
  <si>
    <t>rozdělení pražců</t>
  </si>
  <si>
    <t>S49 (U/R)        dl.koleje</t>
  </si>
  <si>
    <t xml:space="preserve">hmotnost odpadu            (kolejnic)                (t) </t>
  </si>
  <si>
    <t xml:space="preserve">hmotnost odpadu  (drobné kolejivo)                (t) </t>
  </si>
  <si>
    <t>celkem
(U/R)</t>
  </si>
  <si>
    <t>celkem
(X)</t>
  </si>
  <si>
    <t>% odpadu</t>
  </si>
  <si>
    <t>% užitého materiálu</t>
  </si>
  <si>
    <t>Pražce</t>
  </si>
  <si>
    <t>SB8
(U/R)</t>
  </si>
  <si>
    <t>SB8
(X)</t>
  </si>
  <si>
    <t>dř. - buk
(U/R)</t>
  </si>
  <si>
    <t>dř. - buk
(X)</t>
  </si>
  <si>
    <t>dř. - dub
(U/R)</t>
  </si>
  <si>
    <r>
      <t>Objem 1 pražce (m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)</t>
    </r>
  </si>
  <si>
    <r>
      <t>Celkem (m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)</t>
    </r>
  </si>
  <si>
    <t>šrot - nepoužitelný materiál (odvoz na skládku, do šrotu)</t>
  </si>
  <si>
    <t>materiál, který je možné zpětně využít (s ohledem na stavební postupy)</t>
  </si>
  <si>
    <r>
      <t>Celkem objem pražců - pro odečtení štěrk.lože (m</t>
    </r>
    <r>
      <rPr>
        <b/>
        <vertAlign val="superscript"/>
        <sz val="10"/>
        <rFont val="Arial CE"/>
        <charset val="238"/>
      </rPr>
      <t>3</t>
    </r>
    <r>
      <rPr>
        <b/>
        <sz val="10"/>
        <rFont val="Arial CE"/>
        <family val="2"/>
        <charset val="238"/>
      </rPr>
      <t xml:space="preserve">)     </t>
    </r>
  </si>
  <si>
    <t xml:space="preserve">Odpad - železniční pražce dřevěné (včetně výhybkových) (ks)      </t>
  </si>
  <si>
    <t xml:space="preserve">Odpad - železniční pražce betonové (ks)      </t>
  </si>
  <si>
    <t xml:space="preserve">PE podložky (t)        </t>
  </si>
  <si>
    <t xml:space="preserve">pryžové podložky (t)        </t>
  </si>
  <si>
    <t>D e m o n t á ž   v ý h y b e k    a   š t ě r k u   v e   v ý h y b k á c h</t>
  </si>
  <si>
    <t>Číslo výhybky</t>
  </si>
  <si>
    <t>Tvar svršku</t>
  </si>
  <si>
    <t>Rozvinutá délka</t>
  </si>
  <si>
    <t>Objem štěrk. lože</t>
  </si>
  <si>
    <t>Odstranění stěrku</t>
  </si>
  <si>
    <t>Stav výhybky</t>
  </si>
  <si>
    <t>Poznámka</t>
  </si>
  <si>
    <t>U</t>
  </si>
  <si>
    <r>
      <t>m</t>
    </r>
    <r>
      <rPr>
        <b/>
        <vertAlign val="superscript"/>
        <sz val="10"/>
        <rFont val="Arial CE"/>
      </rPr>
      <t>3</t>
    </r>
  </si>
  <si>
    <t>štěrk odstraněný  ve výhybkách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</si>
  <si>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</si>
  <si>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štěrk odstraněný  v kolejích</t>
  </si>
  <si>
    <r>
      <t>Z toho kontaminovaný štěrk (15m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</rPr>
      <t xml:space="preserve"> na výhybku)</t>
    </r>
  </si>
  <si>
    <t>JS49-1:9-300-P-d</t>
  </si>
  <si>
    <t>délka kolejí pro odstranění štěrku</t>
  </si>
  <si>
    <t>Zřízení přechodové koleje S 49/UIC 60</t>
  </si>
  <si>
    <t>zřízení kolejnicového zarážedla</t>
  </si>
  <si>
    <t>Železniční svršek - kubatury</t>
  </si>
  <si>
    <t>M o n t á ž   v ý h y b e k    a  z ř í z e n í    š t ě r k u   v e   v ý h y b k á c h</t>
  </si>
  <si>
    <t>Kolej číslo</t>
  </si>
  <si>
    <t>Km</t>
  </si>
  <si>
    <t>Druh konstrukce</t>
  </si>
  <si>
    <t>Úhel odbočení</t>
  </si>
  <si>
    <t>Poloměr základní</t>
  </si>
  <si>
    <t>Směr výhybky</t>
  </si>
  <si>
    <t>Poloha výměny</t>
  </si>
  <si>
    <t>Počet společných pražců</t>
  </si>
  <si>
    <t>Svary při montáži</t>
  </si>
  <si>
    <t>umístění
LIS</t>
  </si>
  <si>
    <t>LIS UIC nezpevněný (ks)</t>
  </si>
  <si>
    <t>Propojky 1700 mm izolované</t>
  </si>
  <si>
    <t>Žlabové pražce</t>
  </si>
  <si>
    <t>Typ srdcovky</t>
  </si>
  <si>
    <t>Druh upevnění</t>
  </si>
  <si>
    <t>Druh závěru</t>
  </si>
  <si>
    <t>J</t>
  </si>
  <si>
    <t>1:9</t>
  </si>
  <si>
    <t>b</t>
  </si>
  <si>
    <t>KS</t>
  </si>
  <si>
    <t>ČZP</t>
  </si>
  <si>
    <t>p</t>
  </si>
  <si>
    <t>Počet svárů ve výhybkách</t>
  </si>
  <si>
    <t>poznámka:</t>
  </si>
  <si>
    <t>J60-1:9-300-bet</t>
  </si>
  <si>
    <t>obj.kolej lože</t>
  </si>
  <si>
    <t>objem kolej. lože</t>
  </si>
  <si>
    <r>
      <t>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/m</t>
    </r>
  </si>
  <si>
    <t>Š t ě r k o v é   l o ž e</t>
  </si>
  <si>
    <t>zřízení štěrkového lože - nový materiál</t>
  </si>
  <si>
    <t>Nový štěrk (objem štěrku v celém profilu)</t>
  </si>
  <si>
    <r>
      <t>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/m</t>
    </r>
  </si>
  <si>
    <t>Doplnění štěrku v tl. 10 cm (v místě směrové a výškové úpravy koleje)</t>
  </si>
  <si>
    <t>…jednokolejná trať, rozdělení pražců "u", pražce B91 (p=0mm)</t>
  </si>
  <si>
    <t>plocha štěrku</t>
  </si>
  <si>
    <t>D</t>
  </si>
  <si>
    <t>objem na 1km</t>
  </si>
  <si>
    <t>objem pražců</t>
  </si>
  <si>
    <t>objem nového štěrku</t>
  </si>
  <si>
    <t>objem pražce</t>
  </si>
  <si>
    <t>délka sm. výšk. úpr.</t>
  </si>
  <si>
    <t>doplnění štěrkového lože - směrové/výškové úpravy (nový materiál)</t>
  </si>
  <si>
    <t>Zřízení štěrkového lože (koleje+výhybky) - nový materiál</t>
  </si>
  <si>
    <t>Výhybky</t>
  </si>
  <si>
    <t>Šrotové kolejnice a kolejiva (vč. výhybkových)</t>
  </si>
  <si>
    <t>Prodloužení podchodu a zajištění bezbariérového přístupu na nástupiště v žst. Český Brod</t>
  </si>
  <si>
    <t>SO 2111 Železniční svršek</t>
  </si>
  <si>
    <t>2013-9-1501R1__8_</t>
  </si>
  <si>
    <t>KV14 - KV31</t>
  </si>
  <si>
    <t>R65 (U/R)        dl.koleje</t>
  </si>
  <si>
    <t>2013-9-1501R1__10A</t>
  </si>
  <si>
    <t>KV17 - KV30</t>
  </si>
  <si>
    <t>2013-9-1501R1_12_</t>
  </si>
  <si>
    <t>A (X)        dl.koleje</t>
  </si>
  <si>
    <t>zarážedlo - KV30</t>
  </si>
  <si>
    <t>2013-9-1501R1_31X</t>
  </si>
  <si>
    <t>ZV31 - KV33ab</t>
  </si>
  <si>
    <t>SB8P
(U/R)</t>
  </si>
  <si>
    <t>SB8P
(X)</t>
  </si>
  <si>
    <t>33ab</t>
  </si>
  <si>
    <t>JS49-1:7,5-190-P-d</t>
  </si>
  <si>
    <t>SC49-1:9-190-d</t>
  </si>
  <si>
    <t>štěrk odstraněn pouze v pohyblivých částech výh.</t>
  </si>
  <si>
    <r>
      <t xml:space="preserve">odpadové pražce
</t>
    </r>
    <r>
      <rPr>
        <i/>
        <sz val="8"/>
        <rFont val="Arial CE"/>
        <charset val="238"/>
      </rPr>
      <t>(dle předkategor.)</t>
    </r>
  </si>
  <si>
    <t xml:space="preserve">Rozvinutá délka dem. kolejového rozvětvení </t>
  </si>
  <si>
    <t>Odstranění štěrku ve výhybkách (pouze v pohyblivých částech)</t>
  </si>
  <si>
    <t>Pozn.:</t>
  </si>
  <si>
    <t xml:space="preserve">Celkem železný šrot v kolejích (t)      </t>
  </si>
  <si>
    <t xml:space="preserve">Štěrk z pohyblivých částí výhybek (komtaminovaný)  (t)    </t>
  </si>
  <si>
    <t>km 376,968 - KV31</t>
  </si>
  <si>
    <t>délka koleje na  dřevěných či betonových pražcích byla stanovena při pochůzce dle skutečného stavu</t>
  </si>
  <si>
    <t>R65</t>
  </si>
  <si>
    <t>zarážedlo - KV31</t>
  </si>
  <si>
    <t>podchod</t>
  </si>
  <si>
    <t>ano - podchod</t>
  </si>
  <si>
    <t>vyjmutí koleje pro zřízení podchodu</t>
  </si>
  <si>
    <t>odvoz na recyklační základnu ve stanici Český Brod, rozřezání pilou po 20m</t>
  </si>
  <si>
    <t>odvoz na recyklační základnu ve stanici Český Brod, rozřezání plamenem po 20m - kolejnice odvoz do výkupu</t>
  </si>
  <si>
    <t>Skutečně demontované</t>
  </si>
  <si>
    <t>pražce betonové</t>
  </si>
  <si>
    <t>pražce dřevěné</t>
  </si>
  <si>
    <t>pop. jáma</t>
  </si>
  <si>
    <t>popelová jáma</t>
  </si>
  <si>
    <t>6b</t>
  </si>
  <si>
    <t>nový štěrk</t>
  </si>
  <si>
    <t>napojení na stávající stav ve všech kol. (25m)</t>
  </si>
  <si>
    <t>poznámka</t>
  </si>
  <si>
    <t>VPS</t>
  </si>
  <si>
    <t>sp. 33-34</t>
  </si>
  <si>
    <t>SB8 - stáv.</t>
  </si>
  <si>
    <t>49 E1</t>
  </si>
  <si>
    <t>…jednokolejná trať, rozdělení pražců "d", tl. štěrk. lože 350mm, pražce SB8 (p=0mm)</t>
  </si>
  <si>
    <t>…jednokolejná trať, rozdělení pražců "d", tl. štěrk. lože 300mm, pražce SB8 (p=0mm)</t>
  </si>
  <si>
    <t>štěrk 300</t>
  </si>
  <si>
    <t>štěrk 350</t>
  </si>
  <si>
    <t>Celkem R65 / SB8 - rozd. "d" - stávající mat.</t>
  </si>
  <si>
    <t>Celkem R65 / bez pražců - nový mat.</t>
  </si>
  <si>
    <t>60 E2</t>
  </si>
  <si>
    <t>Celkem 60 E2 / bez pražců - nový mat.</t>
  </si>
  <si>
    <t>Celkem 49E1 / SB8 - rozd. "d" - nové kolejnice, stávající pražce.</t>
  </si>
  <si>
    <t>Celkem 49E1 / atyp.výh.bet.pr. - nový mat.</t>
  </si>
  <si>
    <t>Celkem 49E1 / bez pražců - nový mat.</t>
  </si>
  <si>
    <t>stávající materiál (kolejnice, pražce)</t>
  </si>
  <si>
    <t>Směrové (do 5 cm) a výškové (do 5 cm) vyrovnání na pražcích bet.</t>
  </si>
  <si>
    <t>377,124 929</t>
  </si>
  <si>
    <t>SK</t>
  </si>
  <si>
    <t>výhybka J49-1:9-300-bet</t>
  </si>
  <si>
    <t>Celkem (49 E1) / bet.</t>
  </si>
  <si>
    <r>
      <t>Štěrkové lože (m</t>
    </r>
    <r>
      <rPr>
        <vertAlign val="superscript"/>
        <sz val="10"/>
        <rFont val="Arial CE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</si>
  <si>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Izol. styky ve výhybkách - 49E1 (párů)</t>
  </si>
  <si>
    <t>Propojky ve výhybkách s dvěma lany dl.170cm (izolované)</t>
  </si>
  <si>
    <t xml:space="preserve">Odstranění kontaminovaného štěrkového lože z výhybek </t>
  </si>
  <si>
    <t>rozvinutá délka</t>
  </si>
  <si>
    <t>Vyjmutí a rozebrání kolejových polí na pražcích betonových na DZ</t>
  </si>
  <si>
    <t>Vyjmutí a rozebrání kolejových polí na pražcích dřevěných na DZ</t>
  </si>
  <si>
    <t>Vyjmutí a rozebrání kolejového rozvětvení na pražcích dřevěných na DZ</t>
  </si>
  <si>
    <t>Odstranění štěrkového lože nakladačem</t>
  </si>
  <si>
    <t>č. přílohy</t>
  </si>
  <si>
    <r>
      <t>m</t>
    </r>
    <r>
      <rPr>
        <b/>
        <vertAlign val="superscript"/>
        <sz val="10"/>
        <rFont val="Arial CE"/>
        <charset val="238"/>
      </rPr>
      <t>3</t>
    </r>
  </si>
  <si>
    <t>vč. drážních stezek a nekontaminované části z výhybek</t>
  </si>
  <si>
    <t>Vyjmutí kolejových polí R65 na pražcích betonových bez rozebrání (v oblasti podchodu)</t>
  </si>
  <si>
    <r>
      <t>pouze kontaminovaná část!</t>
    </r>
    <r>
      <rPr>
        <sz val="10"/>
        <color theme="1"/>
        <rFont val="Arial CE"/>
        <charset val="238"/>
      </rPr>
      <t xml:space="preserve"> Odvoz přímo na dekontaminační plochu</t>
    </r>
  </si>
  <si>
    <t>Řezání kolejnic pilou (po 20 m)</t>
  </si>
  <si>
    <t>Řezání kolejnic plamenem (po 20 m)</t>
  </si>
  <si>
    <t>Odstranění štěrku</t>
  </si>
  <si>
    <t>2, 3</t>
  </si>
  <si>
    <t>4, 5</t>
  </si>
  <si>
    <t>Doplnění štěrk. lože při výškových/směrových úpravách - nový mat.</t>
  </si>
  <si>
    <t>situace</t>
  </si>
  <si>
    <t>situace, řezy</t>
  </si>
  <si>
    <t>pouze tam kde se vyjímá a opět vkládá nová kolej, nad podchodem, popelová jáma, výhybka 33</t>
  </si>
  <si>
    <t>4, situace</t>
  </si>
  <si>
    <r>
      <t xml:space="preserve">Drážní stezka ze štěrku fr. 32/63 - nový materiál
</t>
    </r>
    <r>
      <rPr>
        <i/>
        <sz val="10"/>
        <rFont val="Arial CE"/>
        <charset val="238"/>
      </rPr>
      <t>(zřizované koleje nad podchodem, v místě rušené popelové jámy, u výh. č. 33)</t>
    </r>
  </si>
  <si>
    <r>
      <t xml:space="preserve">Kolej R65, "d", bezstyk., pražce bet., tuhé upevnění (stávající materiál)
</t>
    </r>
    <r>
      <rPr>
        <i/>
        <sz val="10"/>
        <rFont val="Arial CE"/>
        <charset val="238"/>
      </rPr>
      <t>(zřizované koleje nad podchodem, v místě rušené popelové jámy)</t>
    </r>
  </si>
  <si>
    <r>
      <t xml:space="preserve">Kolej 60 E2, betonové pražce stávající, pružné upevnění
</t>
    </r>
    <r>
      <rPr>
        <i/>
        <sz val="10"/>
        <rFont val="Arial CE"/>
        <charset val="238"/>
      </rPr>
      <t>(kolejnice pro přechodovou kolejnici u výh. č. 33)</t>
    </r>
  </si>
  <si>
    <r>
      <t xml:space="preserve">Kolej 49 E1, betonové pražce SB8 (stávající), tuhé upevnění
</t>
    </r>
    <r>
      <rPr>
        <i/>
        <sz val="10"/>
        <rFont val="Arial CE"/>
        <charset val="238"/>
      </rPr>
      <t>(kolejnice pro přechodovou kolejnici u výh. č. 33)</t>
    </r>
  </si>
  <si>
    <r>
      <t xml:space="preserve">Kolej R65, betonové pražce SB8 (stávající), tuhé upevnění
</t>
    </r>
    <r>
      <rPr>
        <i/>
        <sz val="10"/>
        <rFont val="Arial CE"/>
        <charset val="238"/>
      </rPr>
      <t>(kolejnice pro přechodovou kolejnici u výh. č. 33)</t>
    </r>
  </si>
  <si>
    <r>
      <t xml:space="preserve">Kolej 49 E1, betonové pražce atyp.výh., pružné upevnění
</t>
    </r>
    <r>
      <rPr>
        <i/>
        <sz val="10"/>
        <rFont val="Arial CE"/>
        <charset val="238"/>
      </rPr>
      <t>(kolejnice pro přechodové kolejnice u výh. č. 33)</t>
    </r>
  </si>
  <si>
    <r>
      <t xml:space="preserve">Kolej 49 E1, betonové pražce výh. společné, pružné upevnění
</t>
    </r>
    <r>
      <rPr>
        <i/>
        <sz val="10"/>
        <rFont val="Arial CE"/>
        <charset val="238"/>
      </rPr>
      <t>(kolejnice pro přechodové kolejnice u výh. č. 33)</t>
    </r>
  </si>
  <si>
    <t>Zřízení přechodové koleje R65 / 49E1 (kolejnice započítány v rámci délek kolejí)</t>
  </si>
  <si>
    <t>Zřízení přechodové koleje 60E2 / 49E1 (kolejnice započítány v rámci délek kolejí)</t>
  </si>
  <si>
    <t>v každé nové výhybce jsou dvě + další dle typu a geometrického uspořádání výhybky</t>
  </si>
  <si>
    <t>Jazyková a srdcovková propojka pro ST a SS proud dl. 180 cm</t>
  </si>
  <si>
    <t>vč. řezání, délka 3,56 m, jinak uvést přesnou délku</t>
  </si>
  <si>
    <t>LIS R 65 bez kalené hlavy</t>
  </si>
  <si>
    <t>vč. řezání</t>
  </si>
  <si>
    <t>nezapomínat přičíst výhybky zapojené do BK a jejich úseky na společných a atypických pražcích!</t>
  </si>
  <si>
    <t>zpravidla dl. 75 nebo 150 m</t>
  </si>
  <si>
    <t>většinou čtrnáct kusů na výhybku - viz vzorový list výhybky</t>
  </si>
  <si>
    <t>Svařování výhybek tvaru S 49 do BK - aluminotermicky</t>
  </si>
  <si>
    <t>Svařování kolejnicových pasů R65 do BK - aluminotermicky</t>
  </si>
  <si>
    <t>situace, TZ</t>
  </si>
  <si>
    <t>Zřízení kolejnicového zarážedla z kolejnic T nebo S 49</t>
  </si>
  <si>
    <t>Směrové (do 5 cm) a výškové (do 5 cm) vyrovnání na pražcích betonových</t>
  </si>
  <si>
    <t>Výměna dřevěných pražců za betonové vyzískané v rámci stavby</t>
  </si>
  <si>
    <t>převodní koeficient 1,808</t>
  </si>
  <si>
    <t>štěrk odstraněn pouze v prostoru podchodu - cca 35m</t>
  </si>
  <si>
    <t>řezy</t>
  </si>
  <si>
    <r>
      <t xml:space="preserve">Podkladní vrstva ze štěrkodrti fr. 0/32 - nový materiál
</t>
    </r>
    <r>
      <rPr>
        <i/>
        <sz val="10"/>
        <rFont val="Arial CE"/>
        <charset val="238"/>
      </rPr>
      <t>v místě rušené popelové jámy</t>
    </r>
  </si>
  <si>
    <r>
      <t xml:space="preserve">Úprava pláně se zhutněním (1. až 4. třída)
</t>
    </r>
    <r>
      <rPr>
        <i/>
        <sz val="10"/>
        <rFont val="Arial CE"/>
        <charset val="238"/>
      </rPr>
      <t>(v místě nově zřizovaných kolejí, výhybky) …</t>
    </r>
    <r>
      <rPr>
        <i/>
        <sz val="9"/>
        <rFont val="Arial CE"/>
        <charset val="238"/>
      </rPr>
      <t>délka kolejí x 4,0m + 120m</t>
    </r>
    <r>
      <rPr>
        <i/>
        <vertAlign val="superscript"/>
        <sz val="9"/>
        <rFont val="Arial CE"/>
        <charset val="238"/>
      </rPr>
      <t>2</t>
    </r>
    <r>
      <rPr>
        <i/>
        <sz val="9"/>
        <rFont val="Arial CE"/>
        <charset val="238"/>
      </rPr>
      <t xml:space="preserve"> ve výh.</t>
    </r>
  </si>
  <si>
    <r>
      <t xml:space="preserve">Úprava terénu v místě demontované koleje
</t>
    </r>
    <r>
      <rPr>
        <i/>
        <sz val="10"/>
        <rFont val="Arial CE"/>
        <charset val="238"/>
      </rPr>
      <t>(v místě rušených kolejí 8, 10, 12) …</t>
    </r>
    <r>
      <rPr>
        <i/>
        <sz val="9"/>
        <rFont val="Arial CE"/>
        <charset val="238"/>
      </rPr>
      <t>délka kolejí x 4,0m</t>
    </r>
  </si>
  <si>
    <t>Demolice základů z kamene - popelová jáma</t>
  </si>
  <si>
    <t>Demolice základů z betonu - vrchní část popelové jámy</t>
  </si>
  <si>
    <t>Doplnění štěrk. lože u nových a demontovaných nástupiště - nový mat.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</si>
  <si>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</si>
  <si>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</si>
  <si>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</si>
  <si>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</si>
  <si>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</si>
  <si>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</si>
  <si>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</si>
  <si>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</si>
  <si>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</si>
  <si>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</si>
  <si>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</si>
  <si>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</si>
  <si>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</si>
  <si>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</si>
  <si>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</si>
  <si>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</si>
  <si>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</si>
  <si>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</si>
  <si>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</si>
  <si>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</si>
  <si>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</si>
  <si>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</si>
  <si>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6.1</t>
  </si>
  <si>
    <t>6.2</t>
  </si>
  <si>
    <t>6.3</t>
  </si>
  <si>
    <t>6.4</t>
  </si>
  <si>
    <t>7.1</t>
  </si>
  <si>
    <t>7.2</t>
  </si>
  <si>
    <t>7.3</t>
  </si>
  <si>
    <t>8.1</t>
  </si>
  <si>
    <t>8.2</t>
  </si>
  <si>
    <t>9.1</t>
  </si>
  <si>
    <t>9.2</t>
  </si>
  <si>
    <t>8.3</t>
  </si>
  <si>
    <t>9.3</t>
  </si>
  <si>
    <t>9.4</t>
  </si>
  <si>
    <t>9.5</t>
  </si>
  <si>
    <r>
      <t xml:space="preserve">Železniční pražce dřevěné (vč. výhybkových) - </t>
    </r>
    <r>
      <rPr>
        <i/>
        <sz val="10"/>
        <rFont val="Arial CE"/>
        <charset val="238"/>
      </rPr>
      <t>skládka Benátksý vrch - 31km</t>
    </r>
  </si>
  <si>
    <r>
      <t>Lokálně znečištěný štěrk (výhybky) (kontaminovaný) -</t>
    </r>
    <r>
      <rPr>
        <i/>
        <sz val="10"/>
        <rFont val="Arial CE"/>
        <charset val="238"/>
      </rPr>
      <t xml:space="preserve"> skládka Benátský vrch - 31km</t>
    </r>
  </si>
  <si>
    <r>
      <t xml:space="preserve">Železniční pražce betonové (vč. výhybkových) - </t>
    </r>
    <r>
      <rPr>
        <i/>
        <sz val="10"/>
        <rFont val="Arial CE"/>
        <charset val="238"/>
      </rPr>
      <t>recyklační stř. Šumbor - 33km</t>
    </r>
  </si>
  <si>
    <r>
      <t>PE podložky</t>
    </r>
    <r>
      <rPr>
        <i/>
        <sz val="10"/>
        <rFont val="Arial CE"/>
        <charset val="238"/>
      </rPr>
      <t xml:space="preserve"> - skládka Radim - 15km</t>
    </r>
  </si>
  <si>
    <r>
      <t>Pryžové podložky</t>
    </r>
    <r>
      <rPr>
        <i/>
        <sz val="10"/>
        <rFont val="Arial CE"/>
        <charset val="238"/>
      </rPr>
      <t xml:space="preserve"> - skládka Radim - 15km</t>
    </r>
  </si>
  <si>
    <t>štěrk odstraněn v prostoru celé výhybky</t>
  </si>
  <si>
    <r>
      <t>Odstranění štěrku ve výhybkách</t>
    </r>
    <r>
      <rPr>
        <i/>
        <sz val="10"/>
        <rFont val="Arial CE"/>
        <charset val="238"/>
      </rPr>
      <t xml:space="preserve"> (výh. č. 33ab)</t>
    </r>
  </si>
  <si>
    <t>odečet objemu pražců</t>
  </si>
  <si>
    <t>R e k a p i t u l a c e   o d s t r a n ě n í    š t ě r k u ( viz. příloha. č. 2, 3 )</t>
  </si>
  <si>
    <r>
      <t>celkem odstraněný štěrk</t>
    </r>
    <r>
      <rPr>
        <i/>
        <sz val="10"/>
        <rFont val="Arial CE"/>
        <charset val="238"/>
      </rPr>
      <t xml:space="preserve"> (bude použit jako zásyp v místě rušených kolejí) </t>
    </r>
  </si>
  <si>
    <t>doplnění štěrku
(nástupiště)
štěrk 32/63</t>
  </si>
  <si>
    <t>diplnění štěrkového lože u nástupišť</t>
  </si>
  <si>
    <r>
      <t>Kontaminovaný štěrk  (20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 xml:space="preserve"> na 1 výhybku, 35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 xml:space="preserve"> na křižovatkovou výhybku)</t>
    </r>
  </si>
  <si>
    <t xml:space="preserve">2x20 + 35 = </t>
  </si>
  <si>
    <t>Zrušení LIS R65, včetně náhrady novou kolejnicí (délky 5.0m)</t>
  </si>
  <si>
    <t>LIS 60E2 bez kalené hlavy</t>
  </si>
  <si>
    <t>LIS 49E1 bez kalené hlavy</t>
  </si>
  <si>
    <t>Výhybkový LIS 49E1přímý bez kalené hlavy</t>
  </si>
  <si>
    <t>10.1</t>
  </si>
  <si>
    <t>10.2</t>
  </si>
  <si>
    <t>10.3</t>
  </si>
  <si>
    <t>10.4</t>
  </si>
  <si>
    <t>10.5</t>
  </si>
  <si>
    <t>10.6</t>
  </si>
  <si>
    <t>Zajištění prostorové polohy kolejí</t>
  </si>
  <si>
    <t>Konzolová značka (K) umístěná na sloupech trakčních stožárů</t>
  </si>
  <si>
    <t>Konzolová značka (K) umístěná na ocelových sloupcích</t>
  </si>
  <si>
    <t>Hřebová značka (H) umístěná na nástupištích</t>
  </si>
  <si>
    <t>Zřízení bestykové koleje</t>
  </si>
  <si>
    <t>v kolejích, kde dojde k vyjmutí kolejového pole, v délce úprav k výhybce, případně v navazujícím úseku délky 75m</t>
  </si>
  <si>
    <t>Výměna nevyhovujících svěrek ŽS3 za ŽS4, v kolejích 3, 4, 5 a 6 v délce 90% BK</t>
  </si>
  <si>
    <t>FORMULÁŘ 5</t>
  </si>
  <si>
    <t>majitel HIM:</t>
  </si>
  <si>
    <t>SŽDC</t>
  </si>
  <si>
    <t>majitel, cena</t>
  </si>
  <si>
    <t>ČD</t>
  </si>
  <si>
    <t>OSTATNÍ</t>
  </si>
  <si>
    <t>SOUPIS PRACÍ</t>
  </si>
  <si>
    <t>mj dle JKSO</t>
  </si>
  <si>
    <t>počet mj</t>
  </si>
  <si>
    <t>objektový ukazatel</t>
  </si>
  <si>
    <t>Název stavby :</t>
  </si>
  <si>
    <t>hlavičky stavby</t>
  </si>
  <si>
    <t>Název PS,SO :</t>
  </si>
  <si>
    <t>Zatřídění objektu :
(JKSO, JKPOV)</t>
  </si>
  <si>
    <t>SO 2111</t>
  </si>
  <si>
    <t>hlavičky objektu</t>
  </si>
  <si>
    <t>Datum zpracování :</t>
  </si>
  <si>
    <t>Datum aktualizace :</t>
  </si>
  <si>
    <t>hlavičky datumů</t>
  </si>
  <si>
    <t>Poř.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</si>
  <si>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</si>
  <si>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</si>
  <si>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</si>
  <si>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</si>
  <si>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</si>
  <si>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</si>
  <si>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 xml:space="preserve">měrná </t>
  </si>
  <si>
    <t>jednotková</t>
  </si>
  <si>
    <t>Celková</t>
  </si>
  <si>
    <t>pol.</t>
  </si>
  <si>
    <t>položky</t>
  </si>
  <si>
    <t>Název položky</t>
  </si>
  <si>
    <t>jednotka</t>
  </si>
  <si>
    <t>hmotnost</t>
  </si>
  <si>
    <t>řádek s filtry</t>
  </si>
  <si>
    <t>Díl:</t>
  </si>
  <si>
    <t>10</t>
  </si>
  <si>
    <t>Zemní práce:</t>
  </si>
  <si>
    <t>SD</t>
  </si>
  <si>
    <t>18110</t>
  </si>
  <si>
    <t>ÚPRAVA PODLOŽÍ A PLÁNĚ SE ZHUT V HOR TŘ 1-4</t>
  </si>
  <si>
    <t>M2</t>
  </si>
  <si>
    <t>B</t>
  </si>
  <si>
    <t>SŽDC10</t>
  </si>
  <si>
    <t>veškeré práce jsou obsaženy v textu položkyViz :   _x000D_
– Předpis  S4 Železniční spodek. _x000D_
– Vzorové listy železničního spodku Ž2. _x000D_
– Technické kvalitativní podmínky staveb Státních drah, kap.1, 2, 3, 24.</t>
  </si>
  <si>
    <t>1: 627,0; dle VK/9.1</t>
  </si>
  <si>
    <t>18210</t>
  </si>
  <si>
    <t>ÚPRAVA POVRCHŮ SROVNÁNÍM ÚZEMÍ</t>
  </si>
  <si>
    <t>veškeré práce jsou obsaženy v textu položkyViz :   _x000D_
– Předpis  S4 Železniční spodek. _x000D_
– Vzorové listy železničního spodku Ž2, Ž3, Ž5, Ž6. _x000D_
– Technické kvalitativní podmínky staveb Státních drah, kap.1, 2, 3, 24.</t>
  </si>
  <si>
    <t>1: 872,0; dle VK/9.2, rozhrnutí štěrkového lože po vytrhané koleji a dále pro rozprostření vytěženého kolejového lože</t>
  </si>
  <si>
    <t>S</t>
  </si>
  <si>
    <t>Celkem za 10</t>
  </si>
  <si>
    <t>50</t>
  </si>
  <si>
    <t>Komunikace:</t>
  </si>
  <si>
    <t>502212</t>
  </si>
  <si>
    <t>KONSTR. PRAŽC. PODL. - TYP 2.2. ZŘÍZENÍ PODKLADNÍ VRSTVY ZE ŠTĚRKODRTĚ</t>
  </si>
  <si>
    <t>M3</t>
  </si>
  <si>
    <t>– nákup a dodání štěrkodrtě v požadované kvalitě podle zadávací dokumentace _x000D_
– očištění podkladu případně zřízení spojovací vrstvy _x000D_
– uložení štěrkodrtě dle předepsaného technologického předpisu _x000D_
– zřízení podkladní vrstvy ze štěrkodrtě bez rozlišení šířky, pokládání vrstvy po etapách, příp. dílčích vrstvách, včetně pracovních spar a spojů _x000D_
– hutnění i různé míry hutnění _x000D_
– průkazní zkoušky, kontrolní zkoušky a kontrolní měření _x000D_
– úpravu napojení, ukončení a těsnění podél odvodňovacích zařízení,vpustí, šachet a pod., nestanoví–li zadávací dokumentace jinak _x000D_
– těsnění, tmelení a výplň spar a otvorů _x000D_
– ošetření úložiště po celou dobu práce v něm vč. klimatických opatření _x000D_
– ztížení v okolí vedení, konstrukcí a objektů a jejich dočasné zajištění _x000D_
– ztížení provádění vč. hutnění ve ztížených podmínkách a stísněných prostorech _x000D_
– úpravu povrchu vrstvyViz :   _x000D_
– Předpis S4, příloha 4, 5, 6, 10, 14. _x000D_
– Vzorové listy železničního spodku Ž 4, Ž4.1, Ž 4.12. _x000D_
– Technické kvalitativní podmínky staveb Státních drah, kap.1, 2, 6.</t>
  </si>
  <si>
    <t>1: 36,0; dle VK/9.3, v místě rušené popelové jámy</t>
  </si>
  <si>
    <t>Celkem za 50</t>
  </si>
  <si>
    <t>52</t>
  </si>
  <si>
    <t>Zřízení drážního svršku:</t>
  </si>
  <si>
    <t>51153</t>
  </si>
  <si>
    <t>KOLEJOVÉ LOŽE Z KAMENIVA DRCENÉHO - ZŘÍZENÍ</t>
  </si>
  <si>
    <t>OTSKP</t>
  </si>
  <si>
    <t>Položka zahrnuje dodávku a uložení materiálu kolejového lože, eventuelní nadspotřebu materiálu oproti teoretickému objemu, vnitrostaveništní a mimostaveništní dopravu veškerého materiálu.</t>
  </si>
  <si>
    <t>1: 347,4; dle VK/2.1</t>
  </si>
  <si>
    <t>51453</t>
  </si>
  <si>
    <t>KOLEJOVÉ LOŽE Z KAMENIVA DRCENÉHO - DOPLNĚNÍ</t>
  </si>
  <si>
    <t>1: 2191,5; dle VK/2.2, při výškových a směrových úpravách_x000D_
2: 479,3; dle VK/2.3, podél nástupišť</t>
  </si>
  <si>
    <t>520254R</t>
  </si>
  <si>
    <t>60 E2, "U", BEZSTYKOVÁ, PR. BET. BEZPODKLADNICOVÝ UŽITÝ, UP. PRUŽNÉ UŽITÉ</t>
  </si>
  <si>
    <t>M</t>
  </si>
  <si>
    <t>R 201 MN</t>
  </si>
  <si>
    <t>1. Položka obsahuje:_x000D_
 – ověření kvality vyzískaných materiálů s případnou regenerací do předpisového stavu_x000D_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60 E2_x000D_
 – systém upevnění pomocí pružné svěrky užité, popř. regenerované_x000D_
 – betonový bezpodkladnicový pražec užitý, popř. regenerovaný</t>
  </si>
  <si>
    <t>1: 6,1; dle VK/3.3,, pro přechodovou kolej u výhybky č. 33_x000D_
2: DMZ v místě stavby</t>
  </si>
  <si>
    <t>524132R</t>
  </si>
  <si>
    <t>49 E1, "D", BEZSTYKOVÁ, PR. BET. PODKLADNICOVÝ UŽITÝ, UP. TUHÉ UŽITÉ</t>
  </si>
  <si>
    <t>1. Položka obsahuje:_x000D_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49 E1_x000D_
 – systém upevnění pomocí pružné svěrky_x000D_
 – betonový výhybkový pražec krátký</t>
  </si>
  <si>
    <t>1: 1,2; dle VK/3.4, pražce a upevnění v rámci stavby_x000D_
2: DMZ v místě stavby</t>
  </si>
  <si>
    <t>524263R</t>
  </si>
  <si>
    <t>49 E1, "U", BEZSTYKOVÁ, PR. BET. VÝHYBKOVÝ KRÁTKÝ, UP. PRUŽNÉ</t>
  </si>
  <si>
    <t>1. Položka obsahuje:_x000D_
 – ověření kvality vyzískaných materiálů s případnou regenerací do předpisového stavu_x000D_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49 E1_x000D_
 – systém upevnění pomocí tuhé svěrky užité, popř. regenerované_x000D_
 – betonový podkladnicový pražec užitý, popř. regenerovaný</t>
  </si>
  <si>
    <t>1: 6,6; dle VK/3.5_x000D_
2: DMZ v místě stavby</t>
  </si>
  <si>
    <t>524283R</t>
  </si>
  <si>
    <t>49 E1, "U", BEZSTYKOVÁ, PR. BET. VÝHYBKOVÝ DLOUHÝ, UP. PRUŽNÉ</t>
  </si>
  <si>
    <t>1. Položka obsahuje:_x000D_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 – betonový výhybkový pražec dlouhý (je součástí dodávky příslušné výhybky)_x000D_
3. Měrná jednotka: _x000D_
 metr délkový_x000D_
4. Způsob měření:_x000D_
 – měří se délka koleje ve smyslu ČSN 73 6380, tj. v ose koleje_x000D_
5. Hlavní materiál:_x000D_
 – kolejnice tvaru 49 E1_x000D_
 – systém upevnění pomocí pružné svěrky</t>
  </si>
  <si>
    <t>1: 7,6; dle VK/3.6_x000D_
2: DMZ v místě stavby</t>
  </si>
  <si>
    <t>528132R</t>
  </si>
  <si>
    <t>R 65 UŽITÁ, "D", BEZSTYKOVÁ, PR. BET. PODKLADNICOVÝ UŽITÝ, UP. TUHÉ UŽITÉ</t>
  </si>
  <si>
    <t>1. Položka obsahuje:_x000D_
 – ověření kvality vyzískaných materiálů s případnou regenerací do předpisového stavu_x000D_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R 65 užitá, popř. regenerovaná_x000D_
 – systém upevnění pomocí tuhé svěrky užité, popř. regenerované_x000D_
 – betonový podkladnicový pražec užitý, popř. regenerovaný</t>
  </si>
  <si>
    <t>1: 141,6; dle VK/3.1, zřizování koleje nad podchodem a v místě bývalé popelové jámy, pražce a upevnění v rámci stavby_x000D_
2: 5,8; dle VK/3.2, pro přechodovou kolej, bez pražců_x000D_
3: DMZ v místě stavby</t>
  </si>
  <si>
    <t>539031R</t>
  </si>
  <si>
    <t>JAZYKOVÁ A SRDCOVKOVÁ PROPOJKA PRO ST A SS PROUD, DL. 70 CM</t>
  </si>
  <si>
    <t>KUS</t>
  </si>
  <si>
    <t>Položka zahrnuje dodávku a osazení výhybkové propojky, vnitrostaveništní a mimostaveništní dopravu veškerého materiálu. Dále zahrnuje příplatky za případně ztížené podmínky vyskytující se při montáži._x000D_
Měrnou jednotkou je jeden kus propojky.</t>
  </si>
  <si>
    <t>1: 2; dle VK/4.2</t>
  </si>
  <si>
    <t>53B231</t>
  </si>
  <si>
    <t>VÝHYBKA J 60 - NA BETONOVÝCH PRAŽCÍCH, PRUŽNÉ UPEVNĚNÍ, TV. 1:9 - 300, MONTÁŽ Z PŘEDMONTOVANÝCH POLÍ -  + ZÁSUN</t>
  </si>
  <si>
    <t>Zřízení kolejového rozvětvení z výhybek tvaru UIC 60 z předmontovaných částí u výrobce nebo na montážním místě.Montáž výhybek ze součástí železničního svršku uvedených typů pro normální rozchod kolejí (1435 mm), přímo v místě za použití pokladačů a kolejových jeřábů, sespojkování z dalšími výhybkami příp. kolejí bez jejich svaření, směrová a výšková úprava výhybky na rychlost určenou projektem nebo jiným zadáním. Položka zahrnuje i příplatky za ztížené podmínky vyskytující se při zřízení kolejového rozvětvení (např. za překážky na straně koleje, práci v tunelu). Položka zahrnuje náklady na dodávku všech součástí výhybky železničního svršku uvedeného typu, včetně upevňovadel a drobného kolejiva včetně daného typu pražců.Položka zahrnuje náklady na dopravu materiálu z výrobního závodu nebo místa nákupu až na místo montáže výhybky resp., kolejového rozvětvení.</t>
  </si>
  <si>
    <t>1: 1; dle VK/4.1_x000D_
2: DMZ v místě stavby</t>
  </si>
  <si>
    <t>53J513</t>
  </si>
  <si>
    <t>PŘIPOČET KE STANDARDNÍMU VYBAVENÍ - LIS, UIC, NEZUŠLECHTĚNÝ PŘÍMÝ</t>
  </si>
  <si>
    <t>za 2 ks</t>
  </si>
  <si>
    <t>1: 1; dle VK/5.4</t>
  </si>
  <si>
    <t>53J611</t>
  </si>
  <si>
    <t>PŘIPOČET KE STANDARDNÍMU VYBAVENÍ - STOLIČKY, VÁLEČKOVÁ, ZDVOJENÁ AŽS - 2 KS</t>
  </si>
  <si>
    <t>1: 1; pro výhybku dle VK/4.1</t>
  </si>
  <si>
    <t>53J621</t>
  </si>
  <si>
    <t>PŘIPOČET KE STANDARDNÍMU VYBAVENÍ - STOLIČKY, KLUZNÁ, PRODLOUŽENÁ PRO SNÍMAČ POLOHY JAZYKA - 1 KS</t>
  </si>
  <si>
    <t>54512</t>
  </si>
  <si>
    <t>SMĚROVÉ A VÝŠKOVÉ VYROVNÁNÍ KOLEJE NA BETON PRAŽCÍCH</t>
  </si>
  <si>
    <t>Položka zahrnuje náklady na podbíjení pražců, vyrovnání osy nebo nivelety koleje nebo kolejového rozvětvení do 50 mm při zapojování na novostavbu (přechodový úsek), bez doplnění kolejového lože.</t>
  </si>
  <si>
    <t>1: 4190,2; dle VK/7.1</t>
  </si>
  <si>
    <t>54632</t>
  </si>
  <si>
    <t>VÝMĚNA BETONOVÝCH PRAŽCŮ</t>
  </si>
  <si>
    <t>Položka zahrnuje dodávku a uložení vyměňovaného materiálu, doplnění podložek, spojkových šroubů, svěrkových šroubů, matic a dvojitých pružných kroužků, vnitrostaveništní a mimostaveništní dopravu veškerého materiálu.</t>
  </si>
  <si>
    <t>1: 8; dle VK/7.2, výměna stávajících dřevěných pražců za betonové vyzískané v rámci stavby</t>
  </si>
  <si>
    <t>54640</t>
  </si>
  <si>
    <t>VÝMĚNA KOLEJNIC BEZ OHLEDU NA TVAR</t>
  </si>
  <si>
    <t>1: 2*2*5,0; dle VK/5.5, zrušení stávajících LISů za nové kolejnice, dva kolejnicové pásy á 5,0 m</t>
  </si>
  <si>
    <t>546601R</t>
  </si>
  <si>
    <t>VÝMĚNA DROBNÉHO KOLEJIVA A PRYŽOVÝCH PODLOŽEK POD KOLEJNICEMI</t>
  </si>
  <si>
    <t>1. Položka obsahuje:_x000D_
 – dodávku a uložení vyměňovaného materiálu na demontážní a montážní základně nebo v ose koleje_x000D_
 – doplnění podložek, spojkových šroubů, svěrkových šroubů, matic a dvojitých pružných kroužků_x000D_
 – vnitrostaveništní a mimostaveništní dopravu veškerého materiálu._x000D_
 – odvoz a uložení vyzískaného odpadu včetně poplatku za likvidaci odpadů_x000D_
 – příplatky za ztížené podmínky při práci v koleji, např. překážky po stranách koleje, práci v tunelu ap._x000D_
2. Položka neobsahuje:_x000D_
 x_x000D_
3. Měrná jednotka:_x000D_
 metr délkový_x000D_
4. Způsob měření:_x000D_
 – měří se délka koleje ve smyslu ČSN 73 6380, tj. v ose koleje_x000D_
5. Hlavní materiál:_x000D_
 – drobné kolejivo</t>
  </si>
  <si>
    <t>1: 2107,9; dle VK/6.4 a 6.1, z TZ vyplývá, že pro zřízení BSK bude třeba nejprve vyměnit nevyhovující svěrky ŽS 3</t>
  </si>
  <si>
    <t>547591</t>
  </si>
  <si>
    <t>IZOLOVANÉ STYKY DODÁVKA A MONTÁŽ IZOLOVANÉHO STYKU DÉLKY 3,56 BEZ KALENÉ HLAVY (LIS B)_TVARU UIC NEB - O R65</t>
  </si>
  <si>
    <t>Zřízení izolovaného styku pomocí lepených izolovaných kolejnicových styků.odstranění upevnění kolejnic, popř. s výměnou vadných součástí koleje, výměnu vyříznutých kolejnic a vložení lepeného isolovaného styku, řádné dotažení upevnění kolejnic. Položka zahrnuje i příplatky za ztížené podmínky vyskytující se při zřízení izolovaného styku (např. za překážky na straně koleje, práci v tunelu). Zařízení staveniště se předpokládá do 5 km od místa zřízení izolovaného styku. Položka zahrnuje náklady na dopravu materiálu z výrobního závodu nebo místa nákupu až na místo zřízení isolovaného styku a odvoz demontovaného materiálu na určené místo do 5 km. Položka neobsahuje řezání a svařování kolejnic, případný posun pražců a vyrovnání koleje.Položka zahrnuje dodávku izolovaného styku dle specifikovaného tvaru.</t>
  </si>
  <si>
    <t>1: (1+2)*2; dle VK/5.1+5.3</t>
  </si>
  <si>
    <t>547592</t>
  </si>
  <si>
    <t>IZOLOVANÉ STYKY DODÁVKA A MONTÁŽ IZOLOVANÉHO STYKU DÉLKY 3,56 BEZ KALENÉ HLAVY (LIS B)_TVARU S49</t>
  </si>
  <si>
    <t>1: 1*2; dle VK/5.2</t>
  </si>
  <si>
    <t>54770</t>
  </si>
  <si>
    <t>PŘECHODOVÝ STYK KOLEJNIC</t>
  </si>
  <si>
    <t>Položka zahrnuje dodávku a osazení přechodového kusu, vnitrostaveništní a mimostaveništní dopravu veškerého materiálu.</t>
  </si>
  <si>
    <t>1: (1+2)*2; dle VK/3.7+3.8</t>
  </si>
  <si>
    <t>548119</t>
  </si>
  <si>
    <t>SVARY KOLEJNIC JEDNOTLIVĚ S49 TERMITEM 7515</t>
  </si>
  <si>
    <t>Svařování kolejnic a výhybek v koleji.Úpravu koleje nebo výhybky (povolení upevňovadel, jejich případná výměna, úprava dilatačních spar, vyrovnání kolejnic výškové a směrové, případné obroušení nutných ploch apod.) tak, aby mohl být vyhotoven svar, svaření kolejnic nebo části výhybek, úprava svaru a úprava koleje do normového stavu do parametrů jako před svařením.  Položka zahrnuje i příplatky za ztížené podmínky vyskytující se při zřízení svaru (např. za překážky na straně koleje, práci v tunelu). Zařízení staveniště se předpokládá do 5 km od místa zřízení svaru. Položka zahrnuje náklady na dopravu materiálu z výrobního závodu nebo místa nákupu až na místo zřízení svaru a odvoz demontovaného materiálu na určené místo do 5 km.Položka zahrnuje náklady na dodávku veškerého materiálu k vyhotovení daného typů sváru.</t>
  </si>
  <si>
    <t>1: (1+2)*2; přechodové kolejnice na straně 49 E1</t>
  </si>
  <si>
    <t>548139</t>
  </si>
  <si>
    <t>SVARY KOLEJNIC JEDNOTLIVĚ UIC TERMITEM 7515</t>
  </si>
  <si>
    <t>1: 2*2; závěrné svary dle počtu staničních kolejí (R 65)_x000D_
2: 1*2; přechodové kolejnice na straně 60 E2_x000D_
3: 2*2; přechodové kolejnice na straně R 65</t>
  </si>
  <si>
    <t>548219</t>
  </si>
  <si>
    <t>SVARY KOLEJNIC PRŮBĚŽNĚ S49 TERMITEM 7515</t>
  </si>
  <si>
    <t>1: 1*2*2; dle VK/5.2, LISy v kolejích, obě kolejnice na obou koncích</t>
  </si>
  <si>
    <t>548239</t>
  </si>
  <si>
    <t>SVARY KOLEJNIC PRŮBĚŽNĚ UIC TERMITEM 7515</t>
  </si>
  <si>
    <t>1: 24; dle VK/6.2, bezstykovka, R 65_x000D_
2: (1+2)*2*2; dle VK/5.1+5.3, LISy v kolejích, obě kolejnice na obou koncích</t>
  </si>
  <si>
    <t>548539</t>
  </si>
  <si>
    <t>SVARY VÝHYBEK PRŮBĚŽNĚ UIC TERMITEM 7515</t>
  </si>
  <si>
    <t>1: 14; dle VK/6.3, bezstykovka</t>
  </si>
  <si>
    <t>549101</t>
  </si>
  <si>
    <t>ŘEZÁNÍ KOLEJNIC VŠECH SOUSTAV PILOU</t>
  </si>
  <si>
    <t>Položka zahrnuje veškeré práce a materiály spojené s řezáním kolejnic.</t>
  </si>
  <si>
    <t>1: (2+2)*2; pro závěrné svary_x000D_
2: (1+1+2)*2*2; dle VK5.1+5.2+5.3, pro LISy_x000D_
3: (1+2)*2*2; pro přechodové koleje_x000D_
4: 2*2*(2+1); dle VK/5.5, zrušení stávajících LISů za nové kolejnice, dva řezy pro vyříznutí stávajícího kolejnicového pásu, jeden pro nakrácení nového kolejnicového pásu na požadovanou délku</t>
  </si>
  <si>
    <t>549411R</t>
  </si>
  <si>
    <t>ZRUŠENÍ A ZNOVUZŘÍZENÍ BEZSTYKOVÉ KOLEJE NA NEDEMONTOVANÝCH ÚSECÍCH V KOLEJI</t>
  </si>
  <si>
    <t>1. Položka obsahuje:_x000D_
 – povolení upevňovadel, úprava dilatačních spár a následné utažení upevňovadel_x000D_
 – montážní přípravky na zajištění podmínek daných předpisem SŽDC S 3/2, zejména dodržení upínací teploty_x000D_
 – směrovou a výškovou úpravu koleje_x000D_
 – podbíjení pražců, vyrovnání osy nebo nivelety koleje nebo kolejového rozvětvení do 50 mm při zapojování na novostavbu (přechodový úsek)_x000D_
2. Položka neobsahuje:_x000D_
 – případné doplnění kolejového lože_x000D_
 – svary_x000D_
3. Měrná jednotka: _x000D_
 metr délkový_x000D_
4. Způsob měření:_x000D_
 – měří se délka koleje ve smyslu ČSN 73 6380, tj. v ose koleje_x000D_
5. Hlavní materiál:_x000D_
 (položka je nemateriálová)</t>
  </si>
  <si>
    <t>1: 2342,1; dle VK/6.1, jedná se o stávající koleje, nikoliv nové!</t>
  </si>
  <si>
    <t>Celkem za 52</t>
  </si>
  <si>
    <t>5493</t>
  </si>
  <si>
    <t>Výstroj trati:</t>
  </si>
  <si>
    <t>549364R</t>
  </si>
  <si>
    <t>NÁVĚST "Posun zakázán"</t>
  </si>
  <si>
    <t>kus</t>
  </si>
  <si>
    <t>1. Položka obsahuje:_x000D_
 – dodávku a montáž návěsti na nosnou konstrukci včetně dokončujících prací_x000D_
 – veškeré další doplňující materiál a nářadí_x000D_
 – příplatky za ztížené podmínky, např. za práci v tunelu ap._x000D_
 – případnou protikorozní úpravu, není-li tato provedena již z výroby nebo daná vlastnostmi použitého materiálu_x000D_
2. Položka neobsahuje:_x000D_
 – nosnou konstrukci, např. sloupek, konzolu ap._x000D_
3. Měrná jednotka: _x000D_
 kus_x000D_
4. Způsob měření:_x000D_
 – udává se počet návěstí_x000D_
5. Hlavní materiál:_x000D_
 – návěst</t>
  </si>
  <si>
    <t>1: 2; pro zarážedlo dle TZ v kap. 2.2.9, umístěno přímo na konstrukci (bez sloupku)</t>
  </si>
  <si>
    <t>549382R</t>
  </si>
  <si>
    <t>ZAJIŠŤOVACÍ ZNAČKA HŘEBOVÁ (H) NA NÁSTUPIŠTI</t>
  </si>
  <si>
    <t>1. Položka obsahuje:_x000D_
 – geodetické zaměření a kontrolu připravenosti pro osazení značky_x000D_
 – vyvrtání otvoru požadovaného průměru a další související práce_x000D_
 – dodávku a montáž hřebové zajišťovací značky v požadovaném provedení_x000D_
 – všechny potřebné pomůcky, stroje, nářadí a pomocný materiál_x000D_
 – vnitrostaveništní a mimostaveništní dopravu_x000D_
 – kontrolní měření_x000D_
 – příplatky za ztížené podmínky při montáži_x000D_
2. Položka neobsahuje:_x000D_
 x_x000D_
3. Měrná jednotka: _x000D_
 kus_x000D_
4. Způsob měření:_x000D_
 – udává se počet zajišťovacích značek_x000D_
5. Hlavní materiál:_x000D_
 – hřebová zajišťovací značka</t>
  </si>
  <si>
    <t>1: 6; dle VK/8.1</t>
  </si>
  <si>
    <t>549383R</t>
  </si>
  <si>
    <t>ZAJIŠŤOVACÍ ZNAČKA KONZOLOVÁ (K) NA SLOUPU TRAKČNÍHO STOŽÁRU</t>
  </si>
  <si>
    <t>1. Položka obsahuje:_x000D_
 – geodetické zaměření a kontrolu připravenosti pro osazení značky_x000D_
 – upevnění podpůrné konstrukce na sloup trakčního stožáru_x000D_
 – nalepení nebo uchycení zajišťovací značky a další související práce_x000D_
 – dodávku a montáž konzolové zajišťovací značky v požadovaném provedení_x000D_
 – všechny potřebné pomůcky, stroje, nářadí a pomocný materiál_x000D_
 – vnitrostaveništní a mimostaveništní dopravu_x000D_
 – kontrolní měření_x000D_
 – příplatky za ztížené podmínky při montáži_x000D_
2. Položka neobsahuje:_x000D_
 x_x000D_
3. Měrná jednotka: _x000D_
 kus_x000D_
4. Způsob měření:_x000D_
 – udává se počet zajišťovacích značek_x000D_
5. Hlavní materiál:_x000D_
 – konzolová zajišťovací značka</t>
  </si>
  <si>
    <t>1: 22; dle VK/8.2</t>
  </si>
  <si>
    <t>549384R</t>
  </si>
  <si>
    <t>ZAJIŠŤOVACÍ ZNAČKA KONZOLOVÁ (K) VČETNĚ OCELOVÉHO SLOUPKU</t>
  </si>
  <si>
    <t>1. Položka obsahuje:_x000D_
 – geodetické zaměření a kontrolu připravenosti pro osazení značky_x000D_
 – vykopání jamky, osazení a zabetonování sloupku a upevnění podpůrné konstrukce na sloupek_x000D_
 – nalepení nebo uchycení zajišťovací značky a další související práce_x000D_
 – dodávku a montáž konzolové zajišťovací značky v požadovaném provedení_x000D_
 – všechny potřebné pomůcky, stroje, nářadí a pomocný materiál_x000D_
 – vnitrostaveništní a mimostaveništní dopravu_x000D_
 – kontrolní měření_x000D_
 – příplatky za ztížené podmínky při montáži_x000D_
2. Položka neobsahuje:_x000D_
 x_x000D_
3. Měrná jednotka: _x000D_
 kus_x000D_
4. Způsob měření:_x000D_
 – udává se počet zajišťovacích značek_x000D_
5. Hlavní materiál:_x000D_
 – konzolová zajišťovací značka_x000D_
 – hliníkový sloupek nebo ocelový sloupek se srovnatelnou povrchovou úpravou</t>
  </si>
  <si>
    <t>1: 6; dle VK/8.3</t>
  </si>
  <si>
    <t>Celkem za 5493</t>
  </si>
  <si>
    <t>92</t>
  </si>
  <si>
    <t>Doplňující konstrukce a práce na železnici:</t>
  </si>
  <si>
    <t>91333</t>
  </si>
  <si>
    <t>MEZNÍKY BETONOVÉ</t>
  </si>
  <si>
    <t>– dodání a osazení zařízení včetně nutných zemních prací_x000D_
- vnitrostaveništní a mimostaveništní doprava</t>
  </si>
  <si>
    <t>1: 1; pro novou výhybku dle VK/4.1, námezníky</t>
  </si>
  <si>
    <t>92251</t>
  </si>
  <si>
    <t>KOLEJOVÁ ZARÁŽEDLA KOLEJNICOVÁ TVAR S49</t>
  </si>
  <si>
    <t>Položka zahrnuje dodávku a osazení veškerých materiálů, nutných pro zřízení zarážedla, včetně nutných zemních prací, ochranných nátěrů, zapískování koleje, vnitrostaveništní a mimostaveništní dopravu veškerého materiálu.</t>
  </si>
  <si>
    <t>1: 2; dle VK/7.3, ukončení stávajících manipulačních kolejí</t>
  </si>
  <si>
    <t>92510</t>
  </si>
  <si>
    <t>DRÁŽNÍ STEZKY Z DRTI</t>
  </si>
  <si>
    <t>– kompletní provedení zemní konstrukce vč. výběru vhodného materiálu a dopravy _x000D_
– nákup materiálu dle zadávací dokumentace včetně jeho dodání _x000D_
– ukládání po vrstvách a po jiných nutných částech (figurách) vč. dosypávek _x000D_
– hutnění a urovnání povrchu do předepsaného tvaru _x000D_
– strojní, příp.i ruční hutnění a výplň nerovností a prohlubní  _x000D_
– svahování, hutnění a uzavírání povrchů svahů _x000D_
– ztížení provádění vč. hutnění ve ztížených podmínkách a stísněných prostorech _x000D_
– ošetření úložiště po celou dobu práce v něm vč. klimatických opatření _x000D_
– udržování úložiště a jeho ochrana proti vodě _x000D_
– odvedení nebo obvedení vody v okolí úložiště a v úložištiViz :   _x000D_
– Předpis  S4 Železniční spodek _x000D_
– Vzorové listy železničního spodku Ž1, Ž2, Ž3, Ž4, Ž5 _x000D_
– Technické kvalitativní podmínky staveb Státních drah, kap.1, 2, 3, 4, 5, 6.</t>
  </si>
  <si>
    <t>1: 289,2; dle VK/2.4, ŠD fr. 32/63</t>
  </si>
  <si>
    <t>92511</t>
  </si>
  <si>
    <t>DRÁŽNÍ STEZKY Z DRTI TL. DO 50 MM</t>
  </si>
  <si>
    <t>1: 3752,0; dle VK/2.5, ŠD fr. 4/8</t>
  </si>
  <si>
    <t>Celkem za 92</t>
  </si>
  <si>
    <t>96</t>
  </si>
  <si>
    <t>Bourání a demontáže:</t>
  </si>
  <si>
    <t>965111</t>
  </si>
  <si>
    <t>DEMONTÁŽE KOLEJOVÉHO LOŽE Z KAMENIVA PO ROZEBRÁNÍ KOLEJE ODVOZ SUTI DO 7 KM</t>
  </si>
  <si>
    <t xml:space="preserve">Popis činností : Odstranění kolejového lože po odejmutí kolejového roštuPoložka obsajuje : Odstranění kolejového lože ručně nebo mechanizací po rozebrání anebo odstranění kolejového roštu, naložení vyzískaného materiálu a odvoz na předem stanovenou skládku s jeho složením.Položka zahrnuje i příplatky za ztížené podmínky vyskytující se při odstranění kolejového lože. </t>
  </si>
  <si>
    <t>1: 486,5; dle VK/1.1, kolejové lože zůstane na stavbě pro zásyp popelové jámy ap., zbytek bude rozprostřen v místě vytrhaných kolejí</t>
  </si>
  <si>
    <t>965114</t>
  </si>
  <si>
    <t>DEMONTÁŽE KOLEJOVÉHO LOŽE Z KAMENIVA PO ROZEBRÁNÍ KOLEJE ODVOZ SUTI DO 35 KM</t>
  </si>
  <si>
    <t>1: 75,0; dle VK/1.2_x000D_
2: skládka NO Benátský vrch, z místa stavby 31 km</t>
  </si>
  <si>
    <t>965210</t>
  </si>
  <si>
    <t>DEMONTÁŽE KOLEJE NA BETONOVÝCH PRAŽCÍCH DO KOLEJOVÝCH POLÍ, DZ DO 5 KM, POKLADAČEM_BEZ DALŠÍ MANIPUL - ACE S MATERIÁLEM</t>
  </si>
  <si>
    <t xml:space="preserve">Popis činností : Demontáž koleje, resp. kolejového rozvětvení do kolejových polí nebo částíPoložka obsajuje : Uvolnění kolejového roštu z kolejového lože, odstranění kolejnicových propojek a uzemnění, rozpojení nebo rozřezání kolejového roštu resp. kolejového rozvětvení na kolejová pole nebo části, hrubé očištění, naložení kolejových polí nebo částí, jejich doprava na místo demontáže a jejich uložení, následná demontáž kolejových polí nebo kolejového rozvětvení na jednotlivé součástí, hrubé očištění zdemontovaných součástí a uložení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 U kolejového rozvětvení se počítá jeho rozvinutá délka. </t>
  </si>
  <si>
    <t>1: 108,0; dle VK/1.3, pole budou repasována a vrácena zpět na původní místo_x000D_
2: DMZ v místě stavby</t>
  </si>
  <si>
    <t>965215</t>
  </si>
  <si>
    <t>DEMONTÁŽE KOLEJE NA BETONOVÝCH PRAŽCÍCH DO KOLEJOVÝCH POLÍ, DZ DO 5 KM, POKLADAČEM_DO SOUČÁSTÍ, ODVO - Z DO 35 KM</t>
  </si>
  <si>
    <t>1: 180,0; dle VK/1.4_x000D_
2: DMZ v místě stavby_x000D_
3: kovový šrot - výkupna Český Brod, z místa stavby 1 km_x000D_
4: podložky - skládka OO Radim u Kolína, z místa stavby 15 km_x000D_
5: betonové pražce - RS Netřebice, z místa stavby 33 km</t>
  </si>
  <si>
    <t>965315</t>
  </si>
  <si>
    <t>DEMONTÁŽE KOLEJE NA DŘEVĚNÝCH PRAŽCÍCH DO KOLEJOVÝCH POLÍ, DZ DO 5 KM, POKLADAČEM_DO SOUČÁSTÍ, ODVOZ -  DO 35 KM</t>
  </si>
  <si>
    <t>1: 132,0; dle VK/1.5_x000D_
2: DMZ v místě stavby_x000D_
3: kovový šrot - výkupna Český Brod, z místa stavby 1 km_x000D_
4: podložky - skládka OO Radim u Kolína, z místa stavby 15 km_x000D_
5: dřevěné pražce - skládka NO Benátský vrch, z místa stavby 31 km</t>
  </si>
  <si>
    <t>965515</t>
  </si>
  <si>
    <t>DEMONTÁŽE ROZVĚTVENÍ NA DŘEVĚNÝCH PRAŽCÍCH DO KOLEJOVÝCH POLÍ, DZ DO 5 KM, POKLADAČEM_DO SOUČÁSTÍ, O - DVOZ DO 35 KM</t>
  </si>
  <si>
    <t>1: 154,1; dle VK/1.6_x000D_
2: DMZ v místě stavby_x000D_
3: kovový šrot - výkupna Český Brod, z místa stavby 1 km_x000D_
4: podložky - skládka OO Radim u Kolína, z místa stavby 15 km_x000D_
5: dřevěné pražce - skládka NO Benátský vrch, z místa stavby 31 km</t>
  </si>
  <si>
    <t>965715</t>
  </si>
  <si>
    <t>DEMONTÁŽE ZARÁŽEDLA SE ZEMNÍ HRÁZKOU ODVOZ SUTI DO 35 KM</t>
  </si>
  <si>
    <t>Popis činností : Demontáž zarážedel, nástupišť a jiných drobných zařízení železniční tratiPoložka obsajuje : Uvolnění částí kolejového zarážedla, nástupištních desek, podkladů, a drobných zařízení, jejich rozebrání, odstranění, hrubé očištění, naložení a odvoz na místo určené skládky. Položka zahrnuje i příplatky za ztížené podmínky, pokud se vyskytují při demontáži zařízení. Zařízení staveniště se předpokládá do 5 km od místa demontáže koleje. Položka zahrnuje náklady na dopravu demontovaného materiálu na určené místo. Položka neobsahuje odstranění zemní hrázky u kolejového zarážedla. Kolejová zarážedla se uvádějí v kusech, nástupiště v metrech délky nástupišť a drobná zařízení v kusech.</t>
  </si>
  <si>
    <t>1: 1; zarážedlo bez zemní hrázky na konci zrušené koleje 12a, dle situace_x000D_
2: dřevěné pražce - skládka NO Benátský vrch, z místa stavby 31 km</t>
  </si>
  <si>
    <t>965935</t>
  </si>
  <si>
    <t>DEMONTÁŽE DROBNÉHO ZAŘÍZENÍ NÁMEZNÍK ODVOZ SUTI DO 35 KM</t>
  </si>
  <si>
    <t>1: 3; dle VK - příloha č. 3_x000D_
2: RS Netřebice, z místa stavby 33 km</t>
  </si>
  <si>
    <t>966138</t>
  </si>
  <si>
    <t>BOURÁNÍ KONSTRUKCÍ Z KAMENE NA MC S ODVOZEM DO 20KM</t>
  </si>
  <si>
    <t>m3</t>
  </si>
  <si>
    <t>příprava pracoviště, přenášení potřebného materiálu a prostředků v rámci pracoviště  - kontrola stavu konstrukce a určení rozsahu prací- všechny potřebné pomůcky, stroje, nářadí a pomocný materiál</t>
  </si>
  <si>
    <t>1: 30,0; dle VK/9.4, spodní část popelové jámy_x000D_
2: RS Netřebice, z místa stavby 33 km</t>
  </si>
  <si>
    <t>966139R</t>
  </si>
  <si>
    <t>BOURÁNÍ KONSTRUKCÍ Z KAMENE NA MC S ODVOZEM, PŘÍPLATEK ZKD 1 KM</t>
  </si>
  <si>
    <t>1: (33-20)*30,000_x000D_
2: RS Netřebice, z místa stavby 33 km</t>
  </si>
  <si>
    <t>966168</t>
  </si>
  <si>
    <t>BOURÁNÍ KONSTRUKCÍ ZE ŽELEZOBETONU S ODVOZEM DO 20KM</t>
  </si>
  <si>
    <t>1: 15,0; dle VK/9.5, vrchní část popelové jámy_x000D_
2: RS Netřebice, z místa stavby 33 km</t>
  </si>
  <si>
    <t>966169R</t>
  </si>
  <si>
    <t>BOURÁNÍ KONSTRUKCÍ ZE ŽELEZOBETONU S ODVOZEM, PŘÍPLATEK ZKD 1 KM</t>
  </si>
  <si>
    <t>1: (33-20)*15,000_x000D_
2: RS Netřebice, z místa stavby 33 km</t>
  </si>
  <si>
    <t>Celkem za 96</t>
  </si>
  <si>
    <t/>
  </si>
  <si>
    <t>6.5</t>
  </si>
  <si>
    <t>6.6</t>
  </si>
  <si>
    <t>Výměna nevyhovujících svěrek v oblasti rušeného přechodu (5 x 4m)</t>
  </si>
  <si>
    <t>6.7</t>
  </si>
  <si>
    <t>Výměna nevyhovujících tuhých svěrek za pružné před výhybkou č. 33 (dle S3/2)</t>
  </si>
  <si>
    <t>Osazení pražcových kotev ve výhybce č. 33 (výměnová část, každý třetí pražec)</t>
  </si>
  <si>
    <t>Cena za objekt [Kč]</t>
  </si>
  <si>
    <t>Číslo stavby</t>
  </si>
  <si>
    <t>Číslo PS,SO</t>
  </si>
  <si>
    <t>ŽST Český Brod, železniční svršek:824 30</t>
  </si>
  <si>
    <t>C E N A</t>
  </si>
  <si>
    <t>dodávky</t>
  </si>
  <si>
    <t>montáže</t>
  </si>
  <si>
    <t>VÝMĚNA DROBNÉHO KOLEJIVA</t>
  </si>
  <si>
    <t>1: 5*4,0; dle VK/6.5, z TZ vyplývá, že po demolici přechodu pro cetující bude nutné vyměnit stávající svěrky</t>
  </si>
  <si>
    <t>1: 50,0; dle VK/6.6, z TZ vyplývá, že dle aktual. S 3/2 je nutné před změnou tvaru kolejnice umístit pružné svěrky v úseku 50m</t>
  </si>
  <si>
    <t>549200R</t>
  </si>
  <si>
    <t>PRAŽCOVÁ KOTVA</t>
  </si>
  <si>
    <t>1. Položka obsahuje:_x000D_
 – dodávku a montáž pražcové kotvy_x000D_
 – odhrabání štěrku v místě zabudování pražcové kotvy bez ohledu na ulehlost_x000D_
 – po dokončení montáže navrácení štěrku na původní místo a uvedení koleje do normového stavu_x000D_
2. Položka neobsahuje:_x000D_
 x_x000D_
3. Měrná jednotka: _x000D_
 kus_x000D_
4. Způsob měření:_x000D_
 – udává se počet pražcových kotev_x000D_
(na jednom pražci je obvykle jedna kotva)_x000D_
5. Hlavní materiál:_x000D_
 – pražcová kotva s upevňovacími prvky</t>
  </si>
  <si>
    <t>1: 11; dle VK/6.7, z TZ vyplývá, nutnost osazení praž. kotev ve výhybce č. 33 (dle aktualizovaného předpisu S3/2)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</si>
</sst>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K_č_-;\-* #,##0.00\ _K_č_-;_-* &quot;-&quot;??\ _K_č_-;_-@_-"/>
    <numFmt numFmtId="164" formatCode="&quot;příloha č.&quot;\ 0\ &quot;&quot;"/>
    <numFmt numFmtId="165" formatCode="0.000000"/>
    <numFmt numFmtId="166" formatCode="#,##0.000"/>
    <numFmt numFmtId="167" formatCode="0.000"/>
    <numFmt numFmtId="168" formatCode="&quot;tabulka č.&quot;\ 0\ &quot;&quot;"/>
    <numFmt numFmtId="169" formatCode="0.0"/>
    <numFmt numFmtId="170" formatCode="#,##0.0"/>
    <numFmt numFmtId="171" formatCode="#,##0.0000"/>
    <numFmt numFmtId="172" formatCode="0.0%"/>
    <numFmt numFmtId="173" formatCode="0.00000"/>
  </numFmts>
  <fonts count="107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1"/>
      <color theme="1"/>
      <name val="Arial CE"/>
      <charset val="238"/>
    </font>
    <font>
      <b/>
      <sz val="11"/>
      <name val="Arial CE"/>
      <family val="2"/>
      <charset val="238"/>
    </font>
    <font>
      <sz val="10"/>
      <name val="Arial"/>
      <family val="2"/>
    </font>
    <font>
      <b/>
      <sz val="11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 CE"/>
      <charset val="238"/>
    </font>
    <font>
      <sz val="10"/>
      <name val="Arial CE"/>
      <charset val="238"/>
    </font>
    <font>
      <b/>
      <i/>
      <u/>
      <sz val="10"/>
      <name val="Arial CE"/>
      <charset val="238"/>
    </font>
    <font>
      <sz val="10"/>
      <color indexed="10"/>
      <name val="Arial CE"/>
      <charset val="238"/>
    </font>
    <font>
      <i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  <family val="2"/>
      <charset val="238"/>
    </font>
    <font>
      <b/>
      <u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vertAlign val="superscript"/>
      <sz val="10"/>
      <name val="Arial CE"/>
      <charset val="238"/>
    </font>
    <font>
      <b/>
      <i/>
      <vertAlign val="superscript"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color indexed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charset val="238"/>
    </font>
    <font>
      <b/>
      <i/>
      <sz val="11"/>
      <name val="Arial CE"/>
      <family val="2"/>
      <charset val="238"/>
    </font>
    <font>
      <b/>
      <vertAlign val="superscript"/>
      <sz val="10"/>
      <name val="Arial CE"/>
      <charset val="238"/>
    </font>
    <font>
      <b/>
      <sz val="10"/>
      <name val="Arial CE"/>
    </font>
    <font>
      <vertAlign val="superscript"/>
      <sz val="10"/>
      <name val="Arial CE"/>
      <charset val="238"/>
    </font>
    <font>
      <sz val="10"/>
      <name val="Arial"/>
      <family val="2"/>
      <charset val="238"/>
    </font>
    <font>
      <i/>
      <sz val="9"/>
      <name val="Arial CE"/>
      <family val="2"/>
      <charset val="238"/>
    </font>
    <font>
      <sz val="9"/>
      <name val="Arial CE"/>
      <charset val="238"/>
    </font>
    <font>
      <b/>
      <sz val="13"/>
      <color theme="1"/>
      <name val="Arial"/>
      <family val="2"/>
      <charset val="238"/>
    </font>
    <font>
      <b/>
      <i/>
      <u/>
      <sz val="10"/>
      <color indexed="10"/>
      <name val="Arial CE"/>
      <family val="2"/>
      <charset val="238"/>
    </font>
    <font>
      <u/>
      <sz val="10"/>
      <color indexed="10"/>
      <name val="Arial CE"/>
      <family val="2"/>
      <charset val="238"/>
    </font>
    <font>
      <b/>
      <u/>
      <sz val="10"/>
      <color indexed="10"/>
      <name val="Arial CE"/>
      <family val="2"/>
      <charset val="238"/>
    </font>
    <font>
      <i/>
      <sz val="10"/>
      <name val="Arial CE"/>
    </font>
    <font>
      <sz val="9.5"/>
      <name val="Arial CE"/>
      <family val="2"/>
      <charset val="238"/>
    </font>
    <font>
      <i/>
      <vertAlign val="superscript"/>
      <sz val="9"/>
      <name val="Arial CE"/>
      <family val="2"/>
      <charset val="238"/>
    </font>
    <font>
      <sz val="9"/>
      <color theme="1"/>
      <name val="Arial CE"/>
      <charset val="238"/>
    </font>
    <font>
      <sz val="10"/>
      <color indexed="57"/>
      <name val="Arial CE"/>
      <family val="2"/>
      <charset val="238"/>
    </font>
    <font>
      <sz val="10"/>
      <color indexed="43"/>
      <name val="Arial CE"/>
      <family val="2"/>
      <charset val="238"/>
    </font>
    <font>
      <sz val="10"/>
      <name val="Symbol"/>
      <family val="1"/>
      <charset val="2"/>
    </font>
    <font>
      <b/>
      <sz val="11"/>
      <color theme="1"/>
      <name val="Calibri"/>
      <family val="2"/>
      <charset val="238"/>
      <scheme val="minor"/>
    </font>
    <font>
      <b/>
      <i/>
      <sz val="10"/>
      <name val="Arial CE"/>
    </font>
    <font>
      <b/>
      <sz val="10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Arial CE"/>
    </font>
    <font>
      <b/>
      <sz val="16"/>
      <color indexed="9"/>
      <name val="Arial CE"/>
      <family val="2"/>
      <charset val="238"/>
    </font>
    <font>
      <b/>
      <sz val="16"/>
      <name val="Arial CE"/>
      <family val="2"/>
      <charset val="238"/>
    </font>
    <font>
      <sz val="16"/>
      <color indexed="43"/>
      <name val="Arial CE"/>
      <family val="2"/>
      <charset val="238"/>
    </font>
    <font>
      <sz val="10"/>
      <name val="Times New Roman CE"/>
      <charset val="238"/>
    </font>
    <font>
      <b/>
      <sz val="10"/>
      <name val="Times New Roman CE"/>
      <family val="1"/>
      <charset val="238"/>
    </font>
    <font>
      <b/>
      <sz val="12"/>
      <color indexed="10"/>
      <name val="Arial"/>
      <family val="2"/>
    </font>
    <font>
      <b/>
      <vertAlign val="superscript"/>
      <sz val="10"/>
      <name val="Arial CE"/>
    </font>
    <font>
      <sz val="10"/>
      <name val="Times New Roman CE"/>
      <family val="1"/>
      <charset val="238"/>
    </font>
    <font>
      <b/>
      <i/>
      <u/>
      <sz val="10"/>
      <color indexed="10"/>
      <name val="Arial CE"/>
    </font>
    <font>
      <b/>
      <sz val="9"/>
      <name val="Arial CE"/>
    </font>
    <font>
      <sz val="9"/>
      <color theme="0"/>
      <name val="Calibri"/>
      <family val="2"/>
      <charset val="238"/>
      <scheme val="minor"/>
    </font>
    <font>
      <sz val="10"/>
      <color theme="0" tint="-0.34998626667073579"/>
      <name val="Arial CE"/>
      <family val="2"/>
      <charset val="238"/>
    </font>
    <font>
      <sz val="9"/>
      <color theme="0" tint="-0.34998626667073579"/>
      <name val="Calibri"/>
      <family val="2"/>
      <charset val="238"/>
      <scheme val="minor"/>
    </font>
    <font>
      <sz val="12"/>
      <color indexed="10"/>
      <name val="Times New Roman"/>
      <family val="1"/>
    </font>
    <font>
      <i/>
      <sz val="9"/>
      <name val="Arial CE"/>
      <charset val="238"/>
    </font>
    <font>
      <sz val="10"/>
      <color indexed="17"/>
      <name val="Arial CE"/>
      <charset val="238"/>
    </font>
    <font>
      <sz val="10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8"/>
      <name val="Arial CE"/>
      <charset val="238"/>
    </font>
    <font>
      <i/>
      <u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4"/>
      <color theme="1"/>
      <name val="Arial CE"/>
      <charset val="238"/>
    </font>
    <font>
      <b/>
      <i/>
      <u/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i/>
      <vertAlign val="superscript"/>
      <sz val="9"/>
      <name val="Arial CE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i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0"/>
      <color rgb="FFFF00FF"/>
      <name val="Arial"/>
      <family val="2"/>
      <charset val="238"/>
    </font>
    <font>
      <b/>
      <sz val="14"/>
      <color rgb="FF3366FF"/>
      <name val="Times New Roman CE"/>
      <family val="1"/>
      <charset val="238"/>
    </font>
    <font>
      <b/>
      <sz val="14"/>
      <color rgb="FF0066CC"/>
      <name val="Courier New CE"/>
      <family val="3"/>
      <charset val="238"/>
    </font>
    <font>
      <b/>
      <i/>
      <sz val="10"/>
      <color rgb="FF3366FF"/>
      <name val="Arial CE"/>
      <family val="2"/>
      <charset val="238"/>
    </font>
    <font>
      <sz val="10"/>
      <color rgb="FFFF0000"/>
      <name val="Arial CE"/>
    </font>
    <font>
      <sz val="10"/>
      <color rgb="FF3366FF"/>
      <name val="Arial CE"/>
      <family val="2"/>
      <charset val="238"/>
    </font>
    <font>
      <b/>
      <sz val="10"/>
      <color rgb="FFFF0000"/>
      <name val="Arial CE"/>
      <charset val="238"/>
    </font>
    <font>
      <sz val="9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9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99"/>
        <bgColor rgb="FF000000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9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61" fillId="0" borderId="0"/>
    <xf numFmtId="43" fontId="9" fillId="0" borderId="0" applyFont="0" applyFill="0" applyBorder="0" applyAlignment="0" applyProtection="0"/>
    <xf numFmtId="0" fontId="74" fillId="0" borderId="0"/>
    <xf numFmtId="0" fontId="27" fillId="0" borderId="0"/>
    <xf numFmtId="0" fontId="86" fillId="0" borderId="0"/>
    <xf numFmtId="0" fontId="86" fillId="0" borderId="0"/>
  </cellStyleXfs>
  <cellXfs count="997">
    <xf numFmtId="0" fontId="0" fillId="0" borderId="0" xfId="0"/>
    <xf numFmtId="49" fontId="1" fillId="0" borderId="0" xfId="0" applyNumberFormat="1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49" fontId="3" fillId="0" borderId="0" xfId="0" applyNumberFormat="1" applyFont="1" applyAlignment="1"/>
    <xf numFmtId="0" fontId="2" fillId="0" borderId="0" xfId="0" applyFont="1" applyBorder="1"/>
    <xf numFmtId="164" fontId="4" fillId="0" borderId="0" xfId="0" applyNumberFormat="1" applyFont="1" applyBorder="1" applyAlignment="1"/>
    <xf numFmtId="0" fontId="2" fillId="0" borderId="0" xfId="0" applyFont="1" applyFill="1" applyBorder="1"/>
    <xf numFmtId="0" fontId="5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7" fillId="0" borderId="7" xfId="0" applyFont="1" applyBorder="1" applyAlignment="1">
      <alignment horizontal="center"/>
    </xf>
    <xf numFmtId="166" fontId="9" fillId="0" borderId="10" xfId="0" applyNumberFormat="1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165" fontId="8" fillId="0" borderId="14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6" fontId="9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167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2" fillId="0" borderId="0" xfId="0" applyFont="1" applyFill="1"/>
    <xf numFmtId="167" fontId="1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/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166" fontId="9" fillId="0" borderId="7" xfId="0" applyNumberFormat="1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166" fontId="9" fillId="0" borderId="35" xfId="0" applyNumberFormat="1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166" fontId="9" fillId="0" borderId="31" xfId="0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0" fontId="3" fillId="0" borderId="0" xfId="0" applyFont="1" applyAlignment="1"/>
    <xf numFmtId="0" fontId="15" fillId="0" borderId="0" xfId="0" applyFont="1"/>
    <xf numFmtId="0" fontId="21" fillId="0" borderId="0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15" fillId="0" borderId="28" xfId="0" applyFont="1" applyFill="1" applyBorder="1" applyAlignment="1">
      <alignment horizontal="center"/>
    </xf>
    <xf numFmtId="0" fontId="27" fillId="0" borderId="0" xfId="5" applyAlignment="1">
      <alignment horizontal="center"/>
    </xf>
    <xf numFmtId="0" fontId="18" fillId="0" borderId="0" xfId="0" applyFont="1"/>
    <xf numFmtId="0" fontId="0" fillId="0" borderId="0" xfId="0" applyBorder="1"/>
    <xf numFmtId="0" fontId="18" fillId="0" borderId="61" xfId="5" applyFont="1" applyBorder="1" applyAlignment="1" applyProtection="1">
      <alignment vertical="center"/>
      <protection locked="0"/>
    </xf>
    <xf numFmtId="0" fontId="18" fillId="0" borderId="53" xfId="5" applyFont="1" applyBorder="1" applyAlignment="1">
      <alignment horizontal="center"/>
    </xf>
    <xf numFmtId="0" fontId="18" fillId="0" borderId="42" xfId="5" applyFont="1" applyBorder="1" applyAlignment="1" applyProtection="1">
      <alignment horizontal="center"/>
      <protection locked="0"/>
    </xf>
    <xf numFmtId="0" fontId="27" fillId="0" borderId="0" xfId="5"/>
    <xf numFmtId="0" fontId="18" fillId="0" borderId="13" xfId="5" applyFont="1" applyBorder="1" applyAlignment="1">
      <alignment horizontal="center"/>
    </xf>
    <xf numFmtId="0" fontId="18" fillId="0" borderId="39" xfId="5" applyFont="1" applyBorder="1" applyAlignment="1" applyProtection="1">
      <alignment horizontal="center"/>
      <protection locked="0"/>
    </xf>
    <xf numFmtId="2" fontId="27" fillId="0" borderId="26" xfId="5" applyNumberFormat="1" applyBorder="1" applyAlignment="1">
      <alignment horizontal="center"/>
    </xf>
    <xf numFmtId="2" fontId="27" fillId="3" borderId="7" xfId="5" applyNumberFormat="1" applyFill="1" applyBorder="1" applyAlignment="1">
      <alignment horizontal="center"/>
    </xf>
    <xf numFmtId="2" fontId="6" fillId="0" borderId="43" xfId="5" applyNumberFormat="1" applyFont="1" applyBorder="1" applyAlignment="1">
      <alignment horizontal="center"/>
    </xf>
    <xf numFmtId="2" fontId="27" fillId="0" borderId="10" xfId="5" applyNumberFormat="1" applyBorder="1" applyAlignment="1">
      <alignment horizontal="center"/>
    </xf>
    <xf numFmtId="2" fontId="27" fillId="0" borderId="24" xfId="5" applyNumberFormat="1" applyBorder="1" applyAlignment="1">
      <alignment horizontal="center"/>
    </xf>
    <xf numFmtId="2" fontId="6" fillId="0" borderId="40" xfId="5" applyNumberFormat="1" applyFont="1" applyBorder="1" applyAlignment="1">
      <alignment horizontal="center"/>
    </xf>
    <xf numFmtId="0" fontId="18" fillId="0" borderId="7" xfId="5" applyFont="1" applyFill="1" applyBorder="1" applyAlignment="1">
      <alignment horizontal="center"/>
    </xf>
    <xf numFmtId="0" fontId="18" fillId="0" borderId="24" xfId="5" applyFont="1" applyFill="1" applyBorder="1" applyAlignment="1">
      <alignment horizontal="center"/>
    </xf>
    <xf numFmtId="0" fontId="30" fillId="4" borderId="44" xfId="5" applyFont="1" applyFill="1" applyBorder="1" applyAlignment="1">
      <alignment horizontal="center"/>
    </xf>
    <xf numFmtId="0" fontId="3" fillId="4" borderId="62" xfId="5" applyFont="1" applyFill="1" applyBorder="1"/>
    <xf numFmtId="0" fontId="31" fillId="4" borderId="63" xfId="5" applyFont="1" applyFill="1" applyBorder="1"/>
    <xf numFmtId="2" fontId="27" fillId="0" borderId="0" xfId="5" applyNumberFormat="1"/>
    <xf numFmtId="2" fontId="22" fillId="0" borderId="0" xfId="5" applyNumberFormat="1" applyFont="1"/>
    <xf numFmtId="0" fontId="15" fillId="0" borderId="0" xfId="5" applyFont="1"/>
    <xf numFmtId="2" fontId="15" fillId="0" borderId="0" xfId="5" applyNumberFormat="1" applyFont="1"/>
    <xf numFmtId="2" fontId="6" fillId="0" borderId="0" xfId="0" applyNumberFormat="1" applyFont="1" applyBorder="1" applyAlignment="1">
      <alignment horizontal="left"/>
    </xf>
    <xf numFmtId="0" fontId="9" fillId="0" borderId="0" xfId="0" applyFont="1" applyFill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Continuous"/>
    </xf>
    <xf numFmtId="0" fontId="8" fillId="0" borderId="0" xfId="0" applyFont="1"/>
    <xf numFmtId="0" fontId="7" fillId="0" borderId="0" xfId="0" applyFont="1"/>
    <xf numFmtId="0" fontId="9" fillId="0" borderId="0" xfId="0" applyFont="1" applyBorder="1" applyAlignment="1">
      <alignment horizontal="right"/>
    </xf>
    <xf numFmtId="0" fontId="8" fillId="0" borderId="0" xfId="0" applyFont="1" applyBorder="1"/>
    <xf numFmtId="0" fontId="7" fillId="0" borderId="0" xfId="0" applyFont="1" applyBorder="1"/>
    <xf numFmtId="49" fontId="9" fillId="0" borderId="29" xfId="0" applyNumberFormat="1" applyFont="1" applyFill="1" applyBorder="1" applyAlignment="1">
      <alignment horizontal="center"/>
    </xf>
    <xf numFmtId="0" fontId="9" fillId="0" borderId="65" xfId="0" applyFont="1" applyFill="1" applyBorder="1" applyAlignment="1">
      <alignment horizontal="center"/>
    </xf>
    <xf numFmtId="49" fontId="9" fillId="4" borderId="45" xfId="0" applyNumberFormat="1" applyFont="1" applyFill="1" applyBorder="1"/>
    <xf numFmtId="0" fontId="9" fillId="0" borderId="11" xfId="0" applyFont="1" applyFill="1" applyBorder="1" applyAlignment="1">
      <alignment wrapText="1"/>
    </xf>
    <xf numFmtId="4" fontId="9" fillId="0" borderId="12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Continuous"/>
    </xf>
    <xf numFmtId="49" fontId="9" fillId="0" borderId="13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wrapText="1"/>
    </xf>
    <xf numFmtId="0" fontId="9" fillId="0" borderId="17" xfId="0" applyFont="1" applyFill="1" applyBorder="1" applyAlignment="1">
      <alignment horizontal="center" wrapText="1"/>
    </xf>
    <xf numFmtId="49" fontId="8" fillId="0" borderId="0" xfId="0" applyNumberFormat="1" applyFont="1"/>
    <xf numFmtId="49" fontId="7" fillId="0" borderId="0" xfId="0" applyNumberFormat="1" applyFont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9" fillId="0" borderId="62" xfId="0" applyFont="1" applyFill="1" applyBorder="1" applyAlignment="1">
      <alignment horizontal="center"/>
    </xf>
    <xf numFmtId="0" fontId="9" fillId="0" borderId="11" xfId="0" applyFont="1" applyFill="1" applyBorder="1"/>
    <xf numFmtId="3" fontId="8" fillId="0" borderId="0" xfId="0" applyNumberFormat="1" applyFont="1" applyBorder="1"/>
    <xf numFmtId="49" fontId="35" fillId="0" borderId="7" xfId="0" applyNumberFormat="1" applyFont="1" applyFill="1" applyBorder="1" applyAlignment="1">
      <alignment horizontal="center"/>
    </xf>
    <xf numFmtId="0" fontId="35" fillId="0" borderId="11" xfId="0" applyFont="1" applyFill="1" applyBorder="1" applyAlignment="1">
      <alignment wrapText="1"/>
    </xf>
    <xf numFmtId="0" fontId="35" fillId="0" borderId="11" xfId="0" applyFont="1" applyFill="1" applyBorder="1" applyAlignment="1">
      <alignment horizontal="center" wrapText="1"/>
    </xf>
    <xf numFmtId="0" fontId="35" fillId="0" borderId="11" xfId="0" applyFont="1" applyFill="1" applyBorder="1" applyAlignment="1">
      <alignment horizontal="center"/>
    </xf>
    <xf numFmtId="3" fontId="35" fillId="0" borderId="12" xfId="0" applyNumberFormat="1" applyFont="1" applyFill="1" applyBorder="1" applyAlignment="1">
      <alignment horizontal="right"/>
    </xf>
    <xf numFmtId="3" fontId="9" fillId="0" borderId="12" xfId="0" applyNumberFormat="1" applyFont="1" applyFill="1" applyBorder="1" applyAlignment="1">
      <alignment horizontal="right"/>
    </xf>
    <xf numFmtId="170" fontId="9" fillId="0" borderId="6" xfId="0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Continuous"/>
    </xf>
    <xf numFmtId="49" fontId="8" fillId="0" borderId="0" xfId="0" applyNumberFormat="1" applyFont="1" applyBorder="1"/>
    <xf numFmtId="0" fontId="0" fillId="0" borderId="0" xfId="0" applyFill="1" applyBorder="1"/>
    <xf numFmtId="0" fontId="3" fillId="0" borderId="0" xfId="0" applyFont="1" applyAlignment="1">
      <alignment horizontal="centerContinuous"/>
    </xf>
    <xf numFmtId="0" fontId="18" fillId="0" borderId="20" xfId="0" applyFont="1" applyFill="1" applyBorder="1" applyAlignment="1">
      <alignment horizontal="center"/>
    </xf>
    <xf numFmtId="0" fontId="18" fillId="0" borderId="38" xfId="0" applyFont="1" applyFill="1" applyBorder="1" applyAlignment="1">
      <alignment horizontal="center"/>
    </xf>
    <xf numFmtId="0" fontId="18" fillId="0" borderId="2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18" fillId="0" borderId="16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166" fontId="0" fillId="0" borderId="0" xfId="0" applyNumberFormat="1"/>
    <xf numFmtId="166" fontId="18" fillId="0" borderId="0" xfId="0" applyNumberFormat="1" applyFont="1"/>
    <xf numFmtId="0" fontId="0" fillId="0" borderId="0" xfId="0" applyFill="1" applyBorder="1" applyAlignment="1">
      <alignment horizontal="center"/>
    </xf>
    <xf numFmtId="3" fontId="7" fillId="0" borderId="16" xfId="0" applyNumberFormat="1" applyFont="1" applyFill="1" applyBorder="1" applyAlignment="1">
      <alignment horizontal="center"/>
    </xf>
    <xf numFmtId="3" fontId="15" fillId="0" borderId="13" xfId="0" applyNumberFormat="1" applyFont="1" applyFill="1" applyBorder="1" applyAlignment="1">
      <alignment horizontal="center"/>
    </xf>
    <xf numFmtId="3" fontId="15" fillId="0" borderId="14" xfId="0" applyNumberFormat="1" applyFont="1" applyFill="1" applyBorder="1" applyAlignment="1">
      <alignment horizontal="center"/>
    </xf>
    <xf numFmtId="3" fontId="0" fillId="0" borderId="0" xfId="0" applyNumberFormat="1"/>
    <xf numFmtId="3" fontId="6" fillId="5" borderId="63" xfId="0" applyNumberFormat="1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171" fontId="0" fillId="0" borderId="0" xfId="0" applyNumberFormat="1" applyAlignment="1">
      <alignment horizontal="center"/>
    </xf>
    <xf numFmtId="167" fontId="15" fillId="0" borderId="0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1" fontId="15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left"/>
    </xf>
    <xf numFmtId="169" fontId="40" fillId="0" borderId="0" xfId="0" applyNumberFormat="1" applyFont="1" applyFill="1" applyBorder="1" applyAlignment="1">
      <alignment horizontal="center"/>
    </xf>
    <xf numFmtId="1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1" fontId="41" fillId="0" borderId="0" xfId="0" applyNumberFormat="1" applyFont="1" applyFill="1" applyBorder="1" applyAlignment="1">
      <alignment horizontal="center"/>
    </xf>
    <xf numFmtId="167" fontId="0" fillId="0" borderId="0" xfId="0" applyNumberFormat="1" applyFill="1" applyBorder="1"/>
    <xf numFmtId="0" fontId="20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 wrapText="1"/>
    </xf>
    <xf numFmtId="172" fontId="21" fillId="0" borderId="0" xfId="0" applyNumberFormat="1" applyFont="1" applyAlignment="1">
      <alignment horizontal="center"/>
    </xf>
    <xf numFmtId="0" fontId="42" fillId="0" borderId="0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Border="1" applyAlignment="1">
      <alignment horizontal="right"/>
    </xf>
    <xf numFmtId="171" fontId="15" fillId="0" borderId="0" xfId="0" applyNumberFormat="1" applyFont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15" fillId="0" borderId="0" xfId="0" applyFont="1" applyAlignment="1">
      <alignment horizontal="right"/>
    </xf>
    <xf numFmtId="171" fontId="14" fillId="0" borderId="50" xfId="0" applyNumberFormat="1" applyFont="1" applyBorder="1" applyAlignment="1">
      <alignment horizontal="center"/>
    </xf>
    <xf numFmtId="1" fontId="20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1" fillId="0" borderId="0" xfId="0" applyFont="1" applyAlignment="1"/>
    <xf numFmtId="0" fontId="21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43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167" fontId="36" fillId="0" borderId="0" xfId="0" applyNumberFormat="1" applyFont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0" xfId="0" applyFont="1" applyBorder="1" applyAlignment="1">
      <alignment horizontal="left"/>
    </xf>
    <xf numFmtId="3" fontId="28" fillId="0" borderId="0" xfId="0" applyNumberFormat="1" applyFont="1" applyFill="1" applyBorder="1" applyAlignment="1">
      <alignment horizontal="center"/>
    </xf>
    <xf numFmtId="0" fontId="14" fillId="0" borderId="0" xfId="0" applyFont="1"/>
    <xf numFmtId="0" fontId="15" fillId="0" borderId="0" xfId="0" applyFont="1" applyFill="1" applyBorder="1" applyAlignment="1"/>
    <xf numFmtId="0" fontId="46" fillId="0" borderId="0" xfId="0" applyFont="1" applyAlignment="1">
      <alignment horizontal="left"/>
    </xf>
    <xf numFmtId="0" fontId="46" fillId="0" borderId="0" xfId="0" applyFont="1" applyFill="1" applyBorder="1" applyAlignment="1">
      <alignment horizontal="left"/>
    </xf>
    <xf numFmtId="0" fontId="46" fillId="0" borderId="0" xfId="0" applyFont="1" applyBorder="1" applyAlignment="1">
      <alignment horizontal="left"/>
    </xf>
    <xf numFmtId="0" fontId="0" fillId="0" borderId="0" xfId="0" applyFill="1" applyBorder="1" applyAlignment="1">
      <alignment horizontal="right"/>
    </xf>
    <xf numFmtId="169" fontId="47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47" fillId="0" borderId="0" xfId="0" applyFont="1" applyFill="1" applyBorder="1"/>
    <xf numFmtId="1" fontId="47" fillId="0" borderId="0" xfId="0" applyNumberFormat="1" applyFont="1" applyFill="1" applyBorder="1" applyAlignment="1">
      <alignment horizontal="center"/>
    </xf>
    <xf numFmtId="167" fontId="15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8" fillId="0" borderId="0" xfId="0" applyFont="1" applyBorder="1"/>
    <xf numFmtId="0" fontId="7" fillId="0" borderId="0" xfId="0" applyFont="1" applyFill="1" applyBorder="1" applyAlignment="1"/>
    <xf numFmtId="3" fontId="0" fillId="0" borderId="0" xfId="0" applyNumberFormat="1" applyBorder="1"/>
    <xf numFmtId="0" fontId="18" fillId="0" borderId="0" xfId="0" applyFont="1" applyAlignment="1">
      <alignment horizontal="left"/>
    </xf>
    <xf numFmtId="167" fontId="27" fillId="0" borderId="40" xfId="5" applyNumberFormat="1" applyFill="1" applyBorder="1" applyAlignment="1">
      <alignment horizontal="center"/>
    </xf>
    <xf numFmtId="167" fontId="27" fillId="0" borderId="43" xfId="5" applyNumberFormat="1" applyFill="1" applyBorder="1" applyAlignment="1">
      <alignment horizontal="center"/>
    </xf>
    <xf numFmtId="0" fontId="6" fillId="0" borderId="0" xfId="5" applyFont="1" applyAlignment="1">
      <alignment horizontal="left"/>
    </xf>
    <xf numFmtId="0" fontId="18" fillId="0" borderId="0" xfId="6" applyFont="1"/>
    <xf numFmtId="2" fontId="18" fillId="0" borderId="0" xfId="6" applyNumberFormat="1" applyFont="1"/>
    <xf numFmtId="2" fontId="18" fillId="0" borderId="0" xfId="6" applyNumberFormat="1" applyFont="1" applyFill="1"/>
    <xf numFmtId="2" fontId="18" fillId="0" borderId="0" xfId="6" applyNumberFormat="1" applyFont="1" applyBorder="1"/>
    <xf numFmtId="0" fontId="18" fillId="0" borderId="0" xfId="6" applyFont="1" applyBorder="1"/>
    <xf numFmtId="2" fontId="18" fillId="0" borderId="0" xfId="6" applyNumberFormat="1" applyFont="1" applyBorder="1" applyAlignment="1">
      <alignment horizontal="centerContinuous"/>
    </xf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0" fillId="5" borderId="0" xfId="0" applyFill="1"/>
    <xf numFmtId="0" fontId="0" fillId="0" borderId="0" xfId="0" applyFill="1"/>
    <xf numFmtId="0" fontId="0" fillId="0" borderId="50" xfId="0" applyBorder="1" applyAlignment="1">
      <alignment horizontal="center"/>
    </xf>
    <xf numFmtId="0" fontId="54" fillId="0" borderId="0" xfId="0" applyFont="1"/>
    <xf numFmtId="0" fontId="0" fillId="0" borderId="28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5" xfId="0" applyBorder="1"/>
    <xf numFmtId="49" fontId="1" fillId="0" borderId="0" xfId="0" applyNumberFormat="1" applyFont="1" applyAlignment="1"/>
    <xf numFmtId="49" fontId="3" fillId="0" borderId="0" xfId="0" applyNumberFormat="1" applyFont="1" applyAlignment="1"/>
    <xf numFmtId="168" fontId="4" fillId="0" borderId="0" xfId="0" applyNumberFormat="1" applyFont="1" applyBorder="1" applyAlignment="1"/>
    <xf numFmtId="164" fontId="4" fillId="0" borderId="0" xfId="0" applyNumberFormat="1" applyFont="1" applyBorder="1" applyAlignment="1"/>
    <xf numFmtId="0" fontId="0" fillId="0" borderId="31" xfId="0" applyBorder="1" applyAlignment="1">
      <alignment horizontal="center" vertical="top" wrapText="1"/>
    </xf>
    <xf numFmtId="0" fontId="0" fillId="0" borderId="32" xfId="0" applyBorder="1" applyAlignment="1">
      <alignment horizontal="center" vertical="top" wrapText="1"/>
    </xf>
    <xf numFmtId="0" fontId="0" fillId="0" borderId="73" xfId="0" applyBorder="1" applyAlignment="1">
      <alignment horizontal="center" vertical="top" wrapText="1"/>
    </xf>
    <xf numFmtId="0" fontId="0" fillId="0" borderId="74" xfId="0" applyBorder="1" applyAlignment="1">
      <alignment horizontal="center" vertical="top" wrapText="1"/>
    </xf>
    <xf numFmtId="0" fontId="0" fillId="6" borderId="75" xfId="0" applyFill="1" applyBorder="1" applyAlignment="1">
      <alignment horizontal="center" vertical="top" wrapText="1"/>
    </xf>
    <xf numFmtId="0" fontId="0" fillId="0" borderId="75" xfId="0" applyBorder="1" applyAlignment="1">
      <alignment horizontal="center" vertical="top" wrapText="1"/>
    </xf>
    <xf numFmtId="0" fontId="15" fillId="6" borderId="74" xfId="0" applyFont="1" applyFill="1" applyBorder="1" applyAlignment="1">
      <alignment horizontal="center" vertical="top" wrapText="1"/>
    </xf>
    <xf numFmtId="0" fontId="15" fillId="6" borderId="77" xfId="0" applyFont="1" applyFill="1" applyBorder="1" applyAlignment="1">
      <alignment horizontal="center" vertical="top" wrapText="1"/>
    </xf>
    <xf numFmtId="0" fontId="0" fillId="6" borderId="78" xfId="0" applyFill="1" applyBorder="1" applyAlignment="1">
      <alignment horizontal="center" vertical="top" wrapText="1"/>
    </xf>
    <xf numFmtId="0" fontId="0" fillId="0" borderId="77" xfId="0" applyBorder="1" applyAlignment="1">
      <alignment horizontal="center" vertical="top" wrapText="1"/>
    </xf>
    <xf numFmtId="0" fontId="0" fillId="0" borderId="59" xfId="0" applyFill="1" applyBorder="1" applyAlignment="1">
      <alignment horizontal="center" vertical="top" wrapText="1"/>
    </xf>
    <xf numFmtId="0" fontId="0" fillId="0" borderId="50" xfId="0" applyBorder="1" applyAlignment="1">
      <alignment horizontal="center" wrapText="1"/>
    </xf>
    <xf numFmtId="0" fontId="0" fillId="0" borderId="52" xfId="0" applyBorder="1" applyAlignment="1">
      <alignment horizontal="center"/>
    </xf>
    <xf numFmtId="1" fontId="0" fillId="0" borderId="79" xfId="0" applyNumberFormat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2" xfId="0" applyFill="1" applyBorder="1" applyAlignment="1">
      <alignment horizontal="center"/>
    </xf>
    <xf numFmtId="169" fontId="0" fillId="0" borderId="79" xfId="0" applyNumberFormat="1" applyBorder="1" applyAlignment="1">
      <alignment horizontal="center"/>
    </xf>
    <xf numFmtId="169" fontId="0" fillId="0" borderId="8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quotePrefix="1" applyBorder="1" applyAlignment="1">
      <alignment horizontal="center"/>
    </xf>
    <xf numFmtId="0" fontId="0" fillId="0" borderId="81" xfId="0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6" borderId="82" xfId="0" applyFill="1" applyBorder="1" applyAlignment="1">
      <alignment horizontal="center"/>
    </xf>
    <xf numFmtId="0" fontId="0" fillId="6" borderId="81" xfId="0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169" fontId="0" fillId="0" borderId="81" xfId="0" applyNumberFormat="1" applyBorder="1" applyAlignment="1">
      <alignment horizontal="center"/>
    </xf>
    <xf numFmtId="169" fontId="0" fillId="0" borderId="82" xfId="0" applyNumberFormat="1" applyBorder="1" applyAlignment="1">
      <alignment horizontal="center"/>
    </xf>
    <xf numFmtId="0" fontId="51" fillId="0" borderId="0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0" fontId="15" fillId="0" borderId="84" xfId="0" applyFont="1" applyBorder="1" applyAlignment="1">
      <alignment horizontal="center" vertical="center"/>
    </xf>
    <xf numFmtId="1" fontId="6" fillId="5" borderId="85" xfId="0" applyNumberFormat="1" applyFont="1" applyFill="1" applyBorder="1" applyAlignment="1">
      <alignment horizontal="center" vertical="center"/>
    </xf>
    <xf numFmtId="1" fontId="6" fillId="6" borderId="71" xfId="0" applyNumberFormat="1" applyFont="1" applyFill="1" applyBorder="1" applyAlignment="1">
      <alignment horizontal="center" vertical="center"/>
    </xf>
    <xf numFmtId="1" fontId="6" fillId="5" borderId="71" xfId="0" applyNumberFormat="1" applyFont="1" applyFill="1" applyBorder="1" applyAlignment="1">
      <alignment horizontal="center" vertical="center"/>
    </xf>
    <xf numFmtId="167" fontId="6" fillId="6" borderId="85" xfId="0" applyNumberFormat="1" applyFont="1" applyFill="1" applyBorder="1" applyAlignment="1">
      <alignment horizontal="center" vertical="center"/>
    </xf>
    <xf numFmtId="167" fontId="6" fillId="6" borderId="76" xfId="0" applyNumberFormat="1" applyFont="1" applyFill="1" applyBorder="1" applyAlignment="1">
      <alignment horizontal="center" vertical="center"/>
    </xf>
    <xf numFmtId="1" fontId="6" fillId="5" borderId="74" xfId="0" applyNumberFormat="1" applyFont="1" applyFill="1" applyBorder="1" applyAlignment="1">
      <alignment horizontal="center" vertical="center"/>
    </xf>
    <xf numFmtId="1" fontId="6" fillId="6" borderId="78" xfId="0" applyNumberFormat="1" applyFont="1" applyFill="1" applyBorder="1" applyAlignment="1">
      <alignment horizontal="center" vertical="center"/>
    </xf>
    <xf numFmtId="169" fontId="6" fillId="0" borderId="74" xfId="0" applyNumberFormat="1" applyFont="1" applyBorder="1" applyAlignment="1">
      <alignment horizontal="center" vertical="center"/>
    </xf>
    <xf numFmtId="169" fontId="6" fillId="0" borderId="77" xfId="0" applyNumberFormat="1" applyFont="1" applyBorder="1" applyAlignment="1">
      <alignment horizontal="center" vertical="center"/>
    </xf>
    <xf numFmtId="0" fontId="51" fillId="0" borderId="0" xfId="0" applyFont="1" applyFill="1" applyBorder="1" applyAlignment="1">
      <alignment horizontal="center"/>
    </xf>
    <xf numFmtId="167" fontId="0" fillId="0" borderId="0" xfId="0" applyNumberFormat="1" applyFill="1" applyBorder="1"/>
    <xf numFmtId="169" fontId="0" fillId="0" borderId="0" xfId="0" applyNumberFormat="1" applyFill="1" applyBorder="1"/>
    <xf numFmtId="0" fontId="26" fillId="0" borderId="0" xfId="0" applyFont="1" applyFill="1" applyBorder="1" applyAlignment="1">
      <alignment horizontal="center" wrapText="1"/>
    </xf>
    <xf numFmtId="0" fontId="23" fillId="6" borderId="75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23" fillId="6" borderId="50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horizontal="center" vertical="center"/>
    </xf>
    <xf numFmtId="169" fontId="30" fillId="0" borderId="74" xfId="0" applyNumberFormat="1" applyFont="1" applyFill="1" applyBorder="1" applyAlignment="1">
      <alignment horizontal="center" vertical="center"/>
    </xf>
    <xf numFmtId="169" fontId="30" fillId="0" borderId="75" xfId="0" applyNumberFormat="1" applyFont="1" applyFill="1" applyBorder="1" applyAlignment="1">
      <alignment horizontal="center" vertical="center"/>
    </xf>
    <xf numFmtId="169" fontId="30" fillId="0" borderId="77" xfId="0" applyNumberFormat="1" applyFont="1" applyFill="1" applyBorder="1" applyAlignment="1">
      <alignment horizontal="center" vertical="center"/>
    </xf>
    <xf numFmtId="0" fontId="0" fillId="6" borderId="0" xfId="0" applyFill="1"/>
    <xf numFmtId="0" fontId="18" fillId="0" borderId="0" xfId="0" applyFont="1" applyFill="1" applyBorder="1" applyAlignment="1">
      <alignment horizontal="right"/>
    </xf>
    <xf numFmtId="1" fontId="0" fillId="0" borderId="0" xfId="0" applyNumberFormat="1"/>
    <xf numFmtId="9" fontId="0" fillId="0" borderId="0" xfId="1" applyFont="1"/>
    <xf numFmtId="167" fontId="0" fillId="6" borderId="87" xfId="0" applyNumberFormat="1" applyFill="1" applyBorder="1" applyAlignment="1">
      <alignment horizontal="center"/>
    </xf>
    <xf numFmtId="167" fontId="0" fillId="6" borderId="88" xfId="0" applyNumberFormat="1" applyFill="1" applyBorder="1" applyAlignment="1">
      <alignment horizontal="center"/>
    </xf>
    <xf numFmtId="1" fontId="0" fillId="0" borderId="87" xfId="0" applyNumberFormat="1" applyBorder="1" applyAlignment="1">
      <alignment horizontal="center"/>
    </xf>
    <xf numFmtId="169" fontId="0" fillId="0" borderId="87" xfId="0" applyNumberFormat="1" applyBorder="1" applyAlignment="1">
      <alignment horizontal="center"/>
    </xf>
    <xf numFmtId="169" fontId="0" fillId="6" borderId="52" xfId="0" applyNumberFormat="1" applyFill="1" applyBorder="1" applyAlignment="1">
      <alignment horizontal="center"/>
    </xf>
    <xf numFmtId="0" fontId="57" fillId="0" borderId="0" xfId="0" applyFont="1" applyBorder="1" applyAlignment="1">
      <alignment horizontal="center"/>
    </xf>
    <xf numFmtId="0" fontId="55" fillId="0" borderId="50" xfId="0" applyFont="1" applyBorder="1" applyAlignment="1">
      <alignment horizontal="center" wrapText="1"/>
    </xf>
    <xf numFmtId="167" fontId="0" fillId="0" borderId="50" xfId="0" applyNumberFormat="1" applyBorder="1" applyAlignment="1">
      <alignment horizontal="center" wrapText="1"/>
    </xf>
    <xf numFmtId="0" fontId="0" fillId="0" borderId="86" xfId="0" applyBorder="1" applyAlignment="1">
      <alignment horizontal="center" vertical="top" wrapText="1"/>
    </xf>
    <xf numFmtId="1" fontId="0" fillId="0" borderId="51" xfId="0" applyNumberFormat="1" applyBorder="1" applyAlignment="1">
      <alignment horizontal="center"/>
    </xf>
    <xf numFmtId="169" fontId="30" fillId="0" borderId="86" xfId="0" applyNumberFormat="1" applyFont="1" applyFill="1" applyBorder="1" applyAlignment="1">
      <alignment horizontal="center" vertical="center"/>
    </xf>
    <xf numFmtId="0" fontId="18" fillId="0" borderId="89" xfId="0" applyFont="1" applyFill="1" applyBorder="1" applyAlignment="1"/>
    <xf numFmtId="0" fontId="18" fillId="0" borderId="19" xfId="0" applyFont="1" applyFill="1" applyBorder="1" applyAlignment="1"/>
    <xf numFmtId="1" fontId="0" fillId="0" borderId="0" xfId="0" applyNumberFormat="1" applyBorder="1" applyAlignment="1">
      <alignment horizontal="center"/>
    </xf>
    <xf numFmtId="0" fontId="21" fillId="5" borderId="29" xfId="0" applyFont="1" applyFill="1" applyBorder="1" applyAlignment="1">
      <alignment horizontal="center" vertical="top" wrapText="1"/>
    </xf>
    <xf numFmtId="0" fontId="21" fillId="5" borderId="30" xfId="0" applyFont="1" applyFill="1" applyBorder="1" applyAlignment="1">
      <alignment horizontal="center" vertical="top" wrapText="1"/>
    </xf>
    <xf numFmtId="0" fontId="21" fillId="5" borderId="65" xfId="0" applyFont="1" applyFill="1" applyBorder="1" applyAlignment="1">
      <alignment horizontal="center" vertical="top" wrapText="1"/>
    </xf>
    <xf numFmtId="3" fontId="28" fillId="0" borderId="0" xfId="10" applyNumberFormat="1" applyFont="1" applyFill="1" applyBorder="1" applyAlignment="1">
      <alignment horizontal="center"/>
    </xf>
    <xf numFmtId="1" fontId="28" fillId="0" borderId="0" xfId="1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 wrapText="1"/>
    </xf>
    <xf numFmtId="0" fontId="62" fillId="0" borderId="0" xfId="11" applyFont="1" applyBorder="1" applyAlignment="1">
      <alignment horizontal="left"/>
    </xf>
    <xf numFmtId="167" fontId="0" fillId="0" borderId="0" xfId="0" applyNumberFormat="1" applyAlignment="1">
      <alignment horizontal="right"/>
    </xf>
    <xf numFmtId="0" fontId="50" fillId="0" borderId="0" xfId="0" applyFont="1" applyBorder="1" applyAlignment="1">
      <alignment horizontal="left"/>
    </xf>
    <xf numFmtId="0" fontId="33" fillId="0" borderId="0" xfId="0" applyFont="1" applyAlignment="1">
      <alignment horizontal="left"/>
    </xf>
    <xf numFmtId="0" fontId="50" fillId="0" borderId="0" xfId="0" applyFont="1" applyFill="1" applyBorder="1" applyAlignment="1"/>
    <xf numFmtId="0" fontId="33" fillId="0" borderId="0" xfId="0" applyFont="1" applyFill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65" fillId="0" borderId="0" xfId="11" applyFont="1" applyBorder="1" applyAlignment="1">
      <alignment horizontal="left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Alignment="1">
      <alignment horizontal="center"/>
    </xf>
    <xf numFmtId="3" fontId="33" fillId="0" borderId="0" xfId="0" applyNumberFormat="1" applyFont="1" applyFill="1" applyBorder="1" applyAlignment="1">
      <alignment horizontal="center"/>
    </xf>
    <xf numFmtId="0" fontId="57" fillId="0" borderId="0" xfId="0" applyFont="1" applyAlignment="1">
      <alignment horizontal="centerContinuous"/>
    </xf>
    <xf numFmtId="0" fontId="15" fillId="0" borderId="27" xfId="0" applyFont="1" applyBorder="1" applyAlignment="1">
      <alignment horizontal="left"/>
    </xf>
    <xf numFmtId="0" fontId="62" fillId="0" borderId="28" xfId="11" applyFont="1" applyBorder="1" applyAlignment="1">
      <alignment horizontal="left"/>
    </xf>
    <xf numFmtId="0" fontId="15" fillId="0" borderId="12" xfId="0" applyFont="1" applyFill="1" applyBorder="1" applyAlignment="1">
      <alignment horizontal="center"/>
    </xf>
    <xf numFmtId="0" fontId="15" fillId="0" borderId="4" xfId="0" applyFont="1" applyBorder="1" applyAlignment="1">
      <alignment horizontal="left"/>
    </xf>
    <xf numFmtId="0" fontId="62" fillId="0" borderId="5" xfId="11" applyFont="1" applyBorder="1" applyAlignment="1">
      <alignment horizontal="left"/>
    </xf>
    <xf numFmtId="0" fontId="15" fillId="0" borderId="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50" fillId="0" borderId="44" xfId="0" applyFont="1" applyBorder="1" applyAlignment="1">
      <alignment horizontal="left"/>
    </xf>
    <xf numFmtId="0" fontId="62" fillId="0" borderId="64" xfId="11" applyFont="1" applyBorder="1" applyAlignment="1">
      <alignment horizontal="left"/>
    </xf>
    <xf numFmtId="0" fontId="15" fillId="0" borderId="64" xfId="0" applyFont="1" applyFill="1" applyBorder="1" applyAlignment="1">
      <alignment horizontal="center"/>
    </xf>
    <xf numFmtId="0" fontId="15" fillId="0" borderId="62" xfId="0" applyFont="1" applyFill="1" applyBorder="1" applyAlignment="1">
      <alignment horizontal="center"/>
    </xf>
    <xf numFmtId="0" fontId="27" fillId="0" borderId="4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66" fillId="0" borderId="0" xfId="0" applyFont="1" applyAlignment="1">
      <alignment horizontal="center"/>
    </xf>
    <xf numFmtId="0" fontId="15" fillId="0" borderId="0" xfId="0" applyFont="1" applyBorder="1" applyAlignment="1" applyProtection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167" fontId="48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169" fontId="0" fillId="0" borderId="0" xfId="0" applyNumberFormat="1" applyBorder="1"/>
    <xf numFmtId="169" fontId="9" fillId="0" borderId="0" xfId="0" applyNumberFormat="1" applyFont="1" applyFill="1" applyBorder="1" applyAlignment="1">
      <alignment horizontal="center"/>
    </xf>
    <xf numFmtId="0" fontId="45" fillId="0" borderId="8" xfId="0" applyFont="1" applyFill="1" applyBorder="1" applyAlignment="1">
      <alignment horizontal="left"/>
    </xf>
    <xf numFmtId="0" fontId="37" fillId="0" borderId="8" xfId="0" applyFont="1" applyFill="1" applyBorder="1" applyAlignment="1">
      <alignment horizontal="center"/>
    </xf>
    <xf numFmtId="1" fontId="37" fillId="0" borderId="11" xfId="0" applyNumberFormat="1" applyFont="1" applyFill="1" applyBorder="1" applyAlignment="1">
      <alignment horizontal="center"/>
    </xf>
    <xf numFmtId="0" fontId="45" fillId="0" borderId="8" xfId="0" applyFont="1" applyFill="1" applyBorder="1" applyAlignment="1">
      <alignment horizontal="center"/>
    </xf>
    <xf numFmtId="0" fontId="45" fillId="0" borderId="50" xfId="0" applyFont="1" applyFill="1" applyBorder="1" applyAlignment="1">
      <alignment horizontal="left"/>
    </xf>
    <xf numFmtId="0" fontId="37" fillId="0" borderId="50" xfId="0" applyFont="1" applyFill="1" applyBorder="1" applyAlignment="1">
      <alignment horizontal="center"/>
    </xf>
    <xf numFmtId="1" fontId="37" fillId="0" borderId="51" xfId="0" applyNumberFormat="1" applyFont="1" applyFill="1" applyBorder="1" applyAlignment="1">
      <alignment horizontal="center"/>
    </xf>
    <xf numFmtId="0" fontId="45" fillId="0" borderId="50" xfId="0" applyFont="1" applyFill="1" applyBorder="1" applyAlignment="1">
      <alignment horizontal="center"/>
    </xf>
    <xf numFmtId="0" fontId="37" fillId="0" borderId="7" xfId="0" applyFont="1" applyFill="1" applyBorder="1" applyAlignment="1">
      <alignment horizontal="center"/>
    </xf>
    <xf numFmtId="0" fontId="37" fillId="0" borderId="41" xfId="0" applyFont="1" applyFill="1" applyBorder="1" applyAlignment="1">
      <alignment horizontal="center"/>
    </xf>
    <xf numFmtId="0" fontId="37" fillId="0" borderId="13" xfId="0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3" fontId="15" fillId="0" borderId="12" xfId="0" applyNumberFormat="1" applyFont="1" applyFill="1" applyBorder="1" applyAlignment="1">
      <alignment horizontal="center"/>
    </xf>
    <xf numFmtId="166" fontId="54" fillId="0" borderId="0" xfId="0" applyNumberFormat="1" applyFont="1"/>
    <xf numFmtId="166" fontId="29" fillId="0" borderId="0" xfId="0" applyNumberFormat="1" applyFont="1"/>
    <xf numFmtId="166" fontId="26" fillId="0" borderId="50" xfId="0" applyNumberFormat="1" applyFont="1" applyFill="1" applyBorder="1" applyAlignment="1">
      <alignment horizontal="center"/>
    </xf>
    <xf numFmtId="0" fontId="67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wrapText="1"/>
    </xf>
    <xf numFmtId="0" fontId="54" fillId="0" borderId="0" xfId="0" applyFont="1" applyFill="1" applyBorder="1"/>
    <xf numFmtId="0" fontId="18" fillId="0" borderId="21" xfId="0" applyFont="1" applyFill="1" applyBorder="1" applyAlignment="1">
      <alignment horizontal="center"/>
    </xf>
    <xf numFmtId="0" fontId="18" fillId="0" borderId="17" xfId="0" applyFont="1" applyFill="1" applyBorder="1" applyAlignment="1">
      <alignment horizontal="center"/>
    </xf>
    <xf numFmtId="0" fontId="56" fillId="0" borderId="50" xfId="0" applyFont="1" applyBorder="1" applyAlignment="1">
      <alignment horizontal="center"/>
    </xf>
    <xf numFmtId="167" fontId="56" fillId="0" borderId="50" xfId="0" applyNumberFormat="1" applyFont="1" applyBorder="1" applyAlignment="1">
      <alignment horizontal="center" wrapText="1"/>
    </xf>
    <xf numFmtId="0" fontId="33" fillId="0" borderId="0" xfId="0" applyFont="1" applyFill="1" applyBorder="1" applyAlignment="1"/>
    <xf numFmtId="0" fontId="38" fillId="0" borderId="0" xfId="0" applyFont="1" applyBorder="1" applyAlignment="1">
      <alignment horizontal="right"/>
    </xf>
    <xf numFmtId="3" fontId="6" fillId="0" borderId="0" xfId="0" applyNumberFormat="1" applyFont="1" applyFill="1" applyBorder="1" applyAlignment="1">
      <alignment horizontal="center"/>
    </xf>
    <xf numFmtId="0" fontId="53" fillId="0" borderId="0" xfId="0" applyFont="1" applyBorder="1" applyAlignment="1">
      <alignment horizontal="right"/>
    </xf>
    <xf numFmtId="3" fontId="68" fillId="0" borderId="0" xfId="0" applyNumberFormat="1" applyFont="1" applyBorder="1" applyAlignment="1">
      <alignment horizontal="center"/>
    </xf>
    <xf numFmtId="0" fontId="21" fillId="4" borderId="0" xfId="0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center"/>
    </xf>
    <xf numFmtId="167" fontId="8" fillId="0" borderId="8" xfId="0" applyNumberFormat="1" applyFont="1" applyFill="1" applyBorder="1" applyAlignment="1">
      <alignment horizontal="center"/>
    </xf>
    <xf numFmtId="167" fontId="8" fillId="0" borderId="9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56" fillId="0" borderId="8" xfId="0" applyFont="1" applyBorder="1" applyAlignment="1">
      <alignment horizontal="center"/>
    </xf>
    <xf numFmtId="0" fontId="69" fillId="0" borderId="0" xfId="0" applyFont="1" applyFill="1" applyBorder="1" applyAlignment="1">
      <alignment horizontal="right"/>
    </xf>
    <xf numFmtId="3" fontId="70" fillId="0" borderId="0" xfId="0" applyNumberFormat="1" applyFont="1" applyBorder="1" applyAlignment="1">
      <alignment horizontal="center"/>
    </xf>
    <xf numFmtId="0" fontId="1" fillId="0" borderId="41" xfId="5" applyFont="1" applyBorder="1" applyAlignment="1" applyProtection="1">
      <alignment horizontal="center" vertical="center"/>
      <protection locked="0"/>
    </xf>
    <xf numFmtId="0" fontId="18" fillId="0" borderId="60" xfId="5" applyFont="1" applyBorder="1" applyAlignment="1" applyProtection="1">
      <alignment horizontal="center" vertical="center"/>
      <protection locked="0"/>
    </xf>
    <xf numFmtId="0" fontId="33" fillId="0" borderId="26" xfId="5" applyFont="1" applyBorder="1" applyAlignment="1">
      <alignment horizontal="center"/>
    </xf>
    <xf numFmtId="0" fontId="33" fillId="0" borderId="16" xfId="5" applyFont="1" applyBorder="1" applyAlignment="1">
      <alignment horizontal="center"/>
    </xf>
    <xf numFmtId="2" fontId="33" fillId="0" borderId="56" xfId="5" quotePrefix="1" applyNumberFormat="1" applyFont="1" applyBorder="1" applyAlignment="1">
      <alignment horizontal="center"/>
    </xf>
    <xf numFmtId="0" fontId="33" fillId="0" borderId="58" xfId="5" applyFont="1" applyBorder="1" applyAlignment="1">
      <alignment horizontal="center"/>
    </xf>
    <xf numFmtId="0" fontId="3" fillId="0" borderId="0" xfId="0" applyFont="1" applyBorder="1" applyAlignment="1"/>
    <xf numFmtId="0" fontId="21" fillId="5" borderId="29" xfId="0" applyFont="1" applyFill="1" applyBorder="1" applyAlignment="1">
      <alignment horizontal="center" vertical="center" textRotation="90" wrapText="1"/>
    </xf>
    <xf numFmtId="0" fontId="21" fillId="5" borderId="30" xfId="0" applyFont="1" applyFill="1" applyBorder="1" applyAlignment="1">
      <alignment horizontal="center" vertical="center" textRotation="90" wrapText="1"/>
    </xf>
    <xf numFmtId="0" fontId="21" fillId="5" borderId="90" xfId="0" applyFont="1" applyFill="1" applyBorder="1" applyAlignment="1">
      <alignment horizontal="center" vertical="center" textRotation="90" wrapText="1"/>
    </xf>
    <xf numFmtId="0" fontId="21" fillId="5" borderId="36" xfId="0" applyFont="1" applyFill="1" applyBorder="1" applyAlignment="1">
      <alignment horizontal="center" vertical="center" textRotation="90" wrapText="1"/>
    </xf>
    <xf numFmtId="0" fontId="21" fillId="5" borderId="62" xfId="0" applyFont="1" applyFill="1" applyBorder="1" applyAlignment="1">
      <alignment horizontal="center" vertical="center" textRotation="90" wrapText="1"/>
    </xf>
    <xf numFmtId="0" fontId="15" fillId="0" borderId="1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51" fillId="0" borderId="0" xfId="0" applyFont="1" applyFill="1" applyBorder="1"/>
    <xf numFmtId="0" fontId="71" fillId="0" borderId="0" xfId="0" applyFont="1" applyAlignment="1">
      <alignment horizontal="left"/>
    </xf>
    <xf numFmtId="0" fontId="21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1" fontId="57" fillId="0" borderId="0" xfId="0" applyNumberFormat="1" applyFont="1" applyAlignment="1">
      <alignment horizontal="centerContinuous"/>
    </xf>
    <xf numFmtId="0" fontId="50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/>
    <xf numFmtId="167" fontId="0" fillId="0" borderId="0" xfId="0" applyNumberFormat="1"/>
    <xf numFmtId="0" fontId="0" fillId="0" borderId="0" xfId="0" applyAlignment="1">
      <alignment horizontal="right"/>
    </xf>
    <xf numFmtId="0" fontId="49" fillId="0" borderId="0" xfId="0" applyFont="1"/>
    <xf numFmtId="0" fontId="51" fillId="0" borderId="0" xfId="0" applyFont="1" applyFill="1" applyBorder="1" applyAlignment="1">
      <alignment horizontal="center"/>
    </xf>
    <xf numFmtId="0" fontId="22" fillId="0" borderId="46" xfId="0" applyFont="1" applyBorder="1" applyAlignment="1">
      <alignment horizontal="left" indent="1"/>
    </xf>
    <xf numFmtId="0" fontId="18" fillId="0" borderId="1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 vertical="top"/>
    </xf>
    <xf numFmtId="2" fontId="15" fillId="0" borderId="14" xfId="0" applyNumberFormat="1" applyFont="1" applyFill="1" applyBorder="1" applyAlignment="1">
      <alignment horizontal="center" vertical="top"/>
    </xf>
    <xf numFmtId="1" fontId="15" fillId="0" borderId="14" xfId="0" applyNumberFormat="1" applyFont="1" applyFill="1" applyBorder="1" applyAlignment="1">
      <alignment horizontal="center" vertical="top"/>
    </xf>
    <xf numFmtId="0" fontId="15" fillId="0" borderId="14" xfId="0" quotePrefix="1" applyFont="1" applyFill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top"/>
    </xf>
    <xf numFmtId="0" fontId="0" fillId="0" borderId="39" xfId="0" applyBorder="1" applyAlignment="1">
      <alignment horizontal="center"/>
    </xf>
    <xf numFmtId="0" fontId="22" fillId="0" borderId="6" xfId="0" applyFont="1" applyBorder="1" applyAlignment="1">
      <alignment horizontal="left" indent="1"/>
    </xf>
    <xf numFmtId="0" fontId="18" fillId="2" borderId="29" xfId="0" applyFont="1" applyFill="1" applyBorder="1" applyAlignment="1">
      <alignment horizontal="center" wrapText="1"/>
    </xf>
    <xf numFmtId="0" fontId="20" fillId="0" borderId="0" xfId="0" applyFont="1"/>
    <xf numFmtId="0" fontId="33" fillId="0" borderId="0" xfId="0" applyFont="1" applyFill="1" applyBorder="1" applyAlignment="1">
      <alignment horizontal="left" wrapText="1"/>
    </xf>
    <xf numFmtId="3" fontId="20" fillId="0" borderId="0" xfId="0" applyNumberFormat="1" applyFont="1" applyFill="1" applyBorder="1" applyAlignment="1">
      <alignment horizontal="center" vertical="center"/>
    </xf>
    <xf numFmtId="167" fontId="36" fillId="0" borderId="0" xfId="0" applyNumberFormat="1" applyFont="1" applyFill="1" applyAlignment="1">
      <alignment horizontal="center" vertical="top"/>
    </xf>
    <xf numFmtId="0" fontId="33" fillId="0" borderId="0" xfId="0" applyFont="1" applyFill="1" applyBorder="1" applyAlignment="1">
      <alignment wrapText="1"/>
    </xf>
    <xf numFmtId="0" fontId="21" fillId="0" borderId="0" xfId="0" applyFont="1"/>
    <xf numFmtId="0" fontId="72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167" fontId="9" fillId="0" borderId="0" xfId="0" applyNumberFormat="1" applyFont="1" applyFill="1" applyBorder="1" applyAlignment="1">
      <alignment horizontal="left"/>
    </xf>
    <xf numFmtId="0" fontId="45" fillId="0" borderId="0" xfId="0" applyFont="1" applyFill="1" applyBorder="1"/>
    <xf numFmtId="0" fontId="10" fillId="0" borderId="0" xfId="0" applyFont="1" applyBorder="1"/>
    <xf numFmtId="0" fontId="73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right"/>
    </xf>
    <xf numFmtId="167" fontId="9" fillId="0" borderId="0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15" fillId="0" borderId="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0" fontId="7" fillId="0" borderId="0" xfId="0" applyFont="1" applyBorder="1"/>
    <xf numFmtId="0" fontId="9" fillId="0" borderId="11" xfId="0" applyFont="1" applyFill="1" applyBorder="1" applyAlignment="1">
      <alignment horizontal="center" wrapText="1"/>
    </xf>
    <xf numFmtId="170" fontId="9" fillId="0" borderId="12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/>
    <xf numFmtId="49" fontId="9" fillId="0" borderId="7" xfId="0" applyNumberFormat="1" applyFont="1" applyFill="1" applyBorder="1" applyAlignment="1">
      <alignment horizontal="center"/>
    </xf>
    <xf numFmtId="3" fontId="75" fillId="0" borderId="0" xfId="0" applyNumberFormat="1" applyFont="1"/>
    <xf numFmtId="3" fontId="76" fillId="0" borderId="0" xfId="0" applyNumberFormat="1" applyFont="1"/>
    <xf numFmtId="0" fontId="45" fillId="0" borderId="57" xfId="0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Fill="1" applyBorder="1" applyAlignment="1">
      <alignment horizontal="center"/>
    </xf>
    <xf numFmtId="0" fontId="52" fillId="0" borderId="5" xfId="10" applyFont="1" applyFill="1" applyBorder="1" applyAlignment="1">
      <alignment horizontal="left"/>
    </xf>
    <xf numFmtId="0" fontId="0" fillId="0" borderId="6" xfId="0" applyBorder="1" applyAlignment="1"/>
    <xf numFmtId="49" fontId="6" fillId="2" borderId="27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169" fontId="30" fillId="0" borderId="78" xfId="0" applyNumberFormat="1" applyFont="1" applyFill="1" applyBorder="1" applyAlignment="1">
      <alignment horizontal="center" vertical="center"/>
    </xf>
    <xf numFmtId="0" fontId="0" fillId="8" borderId="78" xfId="0" applyFill="1" applyBorder="1" applyAlignment="1">
      <alignment horizontal="center" vertical="top" wrapText="1"/>
    </xf>
    <xf numFmtId="1" fontId="0" fillId="8" borderId="52" xfId="0" applyNumberFormat="1" applyFill="1" applyBorder="1" applyAlignment="1">
      <alignment horizontal="center"/>
    </xf>
    <xf numFmtId="0" fontId="23" fillId="0" borderId="74" xfId="0" applyFont="1" applyBorder="1" applyAlignment="1">
      <alignment horizontal="center" vertical="top" wrapText="1"/>
    </xf>
    <xf numFmtId="1" fontId="23" fillId="0" borderId="79" xfId="0" applyNumberFormat="1" applyFont="1" applyBorder="1" applyAlignment="1">
      <alignment horizontal="center"/>
    </xf>
    <xf numFmtId="0" fontId="0" fillId="8" borderId="86" xfId="0" applyFill="1" applyBorder="1" applyAlignment="1">
      <alignment horizontal="center" vertical="top" wrapText="1"/>
    </xf>
    <xf numFmtId="1" fontId="0" fillId="8" borderId="51" xfId="0" applyNumberFormat="1" applyFill="1" applyBorder="1" applyAlignment="1">
      <alignment horizontal="center"/>
    </xf>
    <xf numFmtId="0" fontId="23" fillId="0" borderId="52" xfId="0" applyFont="1" applyFill="1" applyBorder="1" applyAlignment="1">
      <alignment horizontal="center"/>
    </xf>
    <xf numFmtId="0" fontId="23" fillId="8" borderId="77" xfId="0" applyFont="1" applyFill="1" applyBorder="1" applyAlignment="1">
      <alignment horizontal="center" vertical="top" wrapText="1"/>
    </xf>
    <xf numFmtId="1" fontId="23" fillId="8" borderId="80" xfId="0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95" xfId="0" applyFont="1" applyBorder="1" applyAlignment="1">
      <alignment horizontal="center" vertical="center"/>
    </xf>
    <xf numFmtId="1" fontId="6" fillId="8" borderId="22" xfId="0" applyNumberFormat="1" applyFont="1" applyFill="1" applyBorder="1" applyAlignment="1">
      <alignment horizontal="center" vertical="center"/>
    </xf>
    <xf numFmtId="1" fontId="6" fillId="5" borderId="22" xfId="0" applyNumberFormat="1" applyFont="1" applyFill="1" applyBorder="1" applyAlignment="1">
      <alignment horizontal="center" vertical="center"/>
    </xf>
    <xf numFmtId="1" fontId="6" fillId="8" borderId="93" xfId="0" applyNumberFormat="1" applyFont="1" applyFill="1" applyBorder="1" applyAlignment="1">
      <alignment horizontal="center" vertical="center"/>
    </xf>
    <xf numFmtId="1" fontId="6" fillId="4" borderId="93" xfId="0" applyNumberFormat="1" applyFont="1" applyFill="1" applyBorder="1" applyAlignment="1">
      <alignment horizontal="center" vertical="center"/>
    </xf>
    <xf numFmtId="1" fontId="6" fillId="8" borderId="76" xfId="0" applyNumberFormat="1" applyFont="1" applyFill="1" applyBorder="1" applyAlignment="1">
      <alignment horizontal="center" vertical="center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/>
    </xf>
    <xf numFmtId="1" fontId="0" fillId="0" borderId="81" xfId="0" applyNumberFormat="1" applyBorder="1" applyAlignment="1">
      <alignment horizontal="center"/>
    </xf>
    <xf numFmtId="1" fontId="0" fillId="8" borderId="32" xfId="0" applyNumberFormat="1" applyFill="1" applyBorder="1" applyAlignment="1">
      <alignment horizontal="center"/>
    </xf>
    <xf numFmtId="1" fontId="0" fillId="0" borderId="32" xfId="0" applyNumberFormat="1" applyBorder="1" applyAlignment="1">
      <alignment horizontal="center"/>
    </xf>
    <xf numFmtId="1" fontId="0" fillId="8" borderId="34" xfId="0" applyNumberFormat="1" applyFill="1" applyBorder="1" applyAlignment="1">
      <alignment horizontal="center"/>
    </xf>
    <xf numFmtId="1" fontId="23" fillId="0" borderId="81" xfId="0" applyNumberFormat="1" applyFont="1" applyBorder="1" applyAlignment="1">
      <alignment horizontal="center"/>
    </xf>
    <xf numFmtId="0" fontId="23" fillId="6" borderId="33" xfId="0" applyFont="1" applyFill="1" applyBorder="1" applyAlignment="1">
      <alignment horizontal="center"/>
    </xf>
    <xf numFmtId="0" fontId="23" fillId="0" borderId="34" xfId="0" applyFont="1" applyFill="1" applyBorder="1" applyAlignment="1">
      <alignment horizontal="center"/>
    </xf>
    <xf numFmtId="1" fontId="23" fillId="8" borderId="82" xfId="0" applyNumberFormat="1" applyFont="1" applyFill="1" applyBorder="1" applyAlignment="1">
      <alignment horizontal="center"/>
    </xf>
    <xf numFmtId="49" fontId="0" fillId="0" borderId="96" xfId="0" applyNumberFormat="1" applyBorder="1" applyAlignment="1">
      <alignment horizont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1" fontId="0" fillId="0" borderId="96" xfId="0" applyNumberFormat="1" applyBorder="1" applyAlignment="1">
      <alignment horizontal="center"/>
    </xf>
    <xf numFmtId="1" fontId="0" fillId="8" borderId="99" xfId="0" applyNumberFormat="1" applyFill="1" applyBorder="1" applyAlignment="1">
      <alignment horizontal="center"/>
    </xf>
    <xf numFmtId="1" fontId="0" fillId="0" borderId="99" xfId="0" applyNumberFormat="1" applyBorder="1" applyAlignment="1">
      <alignment horizontal="center"/>
    </xf>
    <xf numFmtId="1" fontId="0" fillId="8" borderId="98" xfId="0" applyNumberFormat="1" applyFill="1" applyBorder="1" applyAlignment="1">
      <alignment horizontal="center"/>
    </xf>
    <xf numFmtId="1" fontId="23" fillId="0" borderId="96" xfId="0" applyNumberFormat="1" applyFont="1" applyBorder="1" applyAlignment="1">
      <alignment horizontal="center"/>
    </xf>
    <xf numFmtId="0" fontId="23" fillId="6" borderId="97" xfId="0" applyFont="1" applyFill="1" applyBorder="1" applyAlignment="1">
      <alignment horizontal="center"/>
    </xf>
    <xf numFmtId="0" fontId="23" fillId="0" borderId="98" xfId="0" applyFont="1" applyFill="1" applyBorder="1" applyAlignment="1">
      <alignment horizontal="center"/>
    </xf>
    <xf numFmtId="1" fontId="23" fillId="8" borderId="100" xfId="0" applyNumberFormat="1" applyFont="1" applyFill="1" applyBorder="1" applyAlignment="1">
      <alignment horizontal="center"/>
    </xf>
    <xf numFmtId="0" fontId="0" fillId="6" borderId="97" xfId="0" applyFill="1" applyBorder="1" applyAlignment="1">
      <alignment horizontal="center"/>
    </xf>
    <xf numFmtId="49" fontId="0" fillId="0" borderId="79" xfId="0" applyNumberFormat="1" applyBorder="1" applyAlignment="1">
      <alignment horizontal="center"/>
    </xf>
    <xf numFmtId="49" fontId="0" fillId="0" borderId="81" xfId="0" applyNumberFormat="1" applyBorder="1" applyAlignment="1">
      <alignment horizontal="center"/>
    </xf>
    <xf numFmtId="0" fontId="0" fillId="0" borderId="97" xfId="0" applyBorder="1" applyAlignment="1">
      <alignment horizontal="center" wrapText="1"/>
    </xf>
    <xf numFmtId="167" fontId="0" fillId="6" borderId="96" xfId="0" applyNumberFormat="1" applyFill="1" applyBorder="1" applyAlignment="1">
      <alignment horizontal="center"/>
    </xf>
    <xf numFmtId="167" fontId="0" fillId="6" borderId="100" xfId="0" applyNumberFormat="1" applyFill="1" applyBorder="1" applyAlignment="1">
      <alignment horizontal="center"/>
    </xf>
    <xf numFmtId="0" fontId="0" fillId="6" borderId="98" xfId="0" applyFill="1" applyBorder="1" applyAlignment="1">
      <alignment horizontal="center"/>
    </xf>
    <xf numFmtId="169" fontId="0" fillId="0" borderId="96" xfId="0" applyNumberFormat="1" applyBorder="1" applyAlignment="1">
      <alignment horizontal="center"/>
    </xf>
    <xf numFmtId="169" fontId="0" fillId="0" borderId="100" xfId="0" applyNumberFormat="1" applyBorder="1" applyAlignment="1">
      <alignment horizontal="center"/>
    </xf>
    <xf numFmtId="169" fontId="58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67" fontId="59" fillId="0" borderId="0" xfId="0" applyNumberFormat="1" applyFont="1" applyFill="1" applyBorder="1" applyAlignment="1">
      <alignment horizontal="center"/>
    </xf>
    <xf numFmtId="2" fontId="59" fillId="0" borderId="0" xfId="0" applyNumberFormat="1" applyFont="1" applyFill="1" applyBorder="1" applyAlignment="1">
      <alignment horizontal="center"/>
    </xf>
    <xf numFmtId="0" fontId="37" fillId="0" borderId="8" xfId="10" applyFont="1" applyFill="1" applyBorder="1" applyAlignment="1">
      <alignment horizontal="center"/>
    </xf>
    <xf numFmtId="0" fontId="37" fillId="0" borderId="14" xfId="10" applyFont="1" applyFill="1" applyBorder="1" applyAlignment="1">
      <alignment horizontal="center"/>
    </xf>
    <xf numFmtId="0" fontId="45" fillId="0" borderId="57" xfId="0" applyFont="1" applyFill="1" applyBorder="1" applyAlignment="1">
      <alignment horizontal="left"/>
    </xf>
    <xf numFmtId="0" fontId="37" fillId="0" borderId="57" xfId="0" applyFont="1" applyFill="1" applyBorder="1" applyAlignment="1">
      <alignment horizontal="center"/>
    </xf>
    <xf numFmtId="1" fontId="37" fillId="0" borderId="56" xfId="0" applyNumberFormat="1" applyFont="1" applyFill="1" applyBorder="1" applyAlignment="1">
      <alignment horizontal="center"/>
    </xf>
    <xf numFmtId="1" fontId="20" fillId="5" borderId="63" xfId="0" applyNumberFormat="1" applyFont="1" applyFill="1" applyBorder="1" applyAlignment="1">
      <alignment horizontal="center"/>
    </xf>
    <xf numFmtId="169" fontId="20" fillId="5" borderId="13" xfId="0" applyNumberFormat="1" applyFont="1" applyFill="1" applyBorder="1" applyAlignment="1">
      <alignment horizontal="center"/>
    </xf>
    <xf numFmtId="0" fontId="50" fillId="0" borderId="18" xfId="0" applyFont="1" applyFill="1" applyBorder="1" applyAlignment="1"/>
    <xf numFmtId="1" fontId="20" fillId="5" borderId="6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169" fontId="78" fillId="5" borderId="30" xfId="0" applyNumberFormat="1" applyFont="1" applyFill="1" applyBorder="1" applyAlignment="1">
      <alignment horizontal="center"/>
    </xf>
    <xf numFmtId="167" fontId="56" fillId="0" borderId="8" xfId="0" applyNumberFormat="1" applyFont="1" applyBorder="1" applyAlignment="1">
      <alignment horizontal="center" wrapText="1"/>
    </xf>
    <xf numFmtId="0" fontId="56" fillId="0" borderId="57" xfId="0" applyFont="1" applyBorder="1" applyAlignment="1">
      <alignment horizontal="center"/>
    </xf>
    <xf numFmtId="167" fontId="56" fillId="0" borderId="57" xfId="0" applyNumberFormat="1" applyFont="1" applyBorder="1" applyAlignment="1">
      <alignment horizontal="center" wrapText="1"/>
    </xf>
    <xf numFmtId="3" fontId="7" fillId="0" borderId="101" xfId="0" applyNumberFormat="1" applyFont="1" applyFill="1" applyBorder="1" applyAlignment="1">
      <alignment horizontal="center"/>
    </xf>
    <xf numFmtId="3" fontId="15" fillId="0" borderId="54" xfId="0" applyNumberFormat="1" applyFont="1" applyFill="1" applyBorder="1" applyAlignment="1">
      <alignment horizontal="center"/>
    </xf>
    <xf numFmtId="3" fontId="15" fillId="0" borderId="57" xfId="0" applyNumberFormat="1" applyFont="1" applyFill="1" applyBorder="1" applyAlignment="1">
      <alignment horizontal="center"/>
    </xf>
    <xf numFmtId="0" fontId="56" fillId="0" borderId="44" xfId="0" applyFont="1" applyBorder="1" applyAlignment="1">
      <alignment horizontal="center"/>
    </xf>
    <xf numFmtId="0" fontId="56" fillId="0" borderId="64" xfId="0" applyFont="1" applyBorder="1" applyAlignment="1">
      <alignment horizontal="center"/>
    </xf>
    <xf numFmtId="167" fontId="56" fillId="0" borderId="64" xfId="0" applyNumberFormat="1" applyFont="1" applyBorder="1" applyAlignment="1">
      <alignment horizontal="center" wrapText="1"/>
    </xf>
    <xf numFmtId="0" fontId="38" fillId="0" borderId="62" xfId="0" applyFont="1" applyBorder="1" applyAlignment="1">
      <alignment horizontal="right"/>
    </xf>
    <xf numFmtId="3" fontId="15" fillId="0" borderId="44" xfId="0" applyNumberFormat="1" applyFont="1" applyFill="1" applyBorder="1" applyAlignment="1">
      <alignment horizontal="center"/>
    </xf>
    <xf numFmtId="3" fontId="15" fillId="0" borderId="64" xfId="0" applyNumberFormat="1" applyFont="1" applyFill="1" applyBorder="1" applyAlignment="1">
      <alignment horizontal="center"/>
    </xf>
    <xf numFmtId="0" fontId="79" fillId="0" borderId="50" xfId="0" applyFont="1" applyBorder="1" applyAlignment="1">
      <alignment horizontal="center" wrapText="1"/>
    </xf>
    <xf numFmtId="0" fontId="0" fillId="0" borderId="81" xfId="0" applyBorder="1" applyAlignment="1">
      <alignment horizontal="center" vertical="top" wrapText="1"/>
    </xf>
    <xf numFmtId="0" fontId="0" fillId="0" borderId="96" xfId="0" applyBorder="1" applyAlignment="1">
      <alignment horizontal="center" wrapText="1"/>
    </xf>
    <xf numFmtId="0" fontId="79" fillId="0" borderId="79" xfId="0" applyFont="1" applyBorder="1" applyAlignment="1">
      <alignment horizontal="center" wrapText="1"/>
    </xf>
    <xf numFmtId="1" fontId="0" fillId="0" borderId="0" xfId="0" applyNumberFormat="1" applyBorder="1" applyAlignment="1">
      <alignment horizontal="center" vertical="center"/>
    </xf>
    <xf numFmtId="0" fontId="0" fillId="0" borderId="102" xfId="0" applyBorder="1" applyAlignment="1">
      <alignment horizontal="center" vertical="top" wrapText="1"/>
    </xf>
    <xf numFmtId="0" fontId="0" fillId="6" borderId="100" xfId="0" applyFill="1" applyBorder="1" applyAlignment="1">
      <alignment horizontal="center"/>
    </xf>
    <xf numFmtId="1" fontId="0" fillId="6" borderId="80" xfId="0" applyNumberFormat="1" applyFill="1" applyBorder="1" applyAlignment="1">
      <alignment horizontal="center"/>
    </xf>
    <xf numFmtId="1" fontId="6" fillId="6" borderId="76" xfId="0" applyNumberFormat="1" applyFont="1" applyFill="1" applyBorder="1" applyAlignment="1">
      <alignment horizontal="center" vertical="center"/>
    </xf>
    <xf numFmtId="0" fontId="15" fillId="0" borderId="86" xfId="0" applyFont="1" applyFill="1" applyBorder="1" applyAlignment="1">
      <alignment horizontal="center" vertical="top" wrapText="1"/>
    </xf>
    <xf numFmtId="0" fontId="15" fillId="8" borderId="94" xfId="0" applyFont="1" applyFill="1" applyBorder="1" applyAlignment="1">
      <alignment horizontal="center" vertical="top" wrapText="1"/>
    </xf>
    <xf numFmtId="0" fontId="79" fillId="0" borderId="81" xfId="0" applyFont="1" applyBorder="1" applyAlignment="1">
      <alignment horizontal="center" wrapText="1"/>
    </xf>
    <xf numFmtId="0" fontId="0" fillId="0" borderId="84" xfId="0" applyBorder="1"/>
    <xf numFmtId="1" fontId="6" fillId="8" borderId="103" xfId="0" applyNumberFormat="1" applyFont="1" applyFill="1" applyBorder="1" applyAlignment="1">
      <alignment horizontal="center" vertical="center"/>
    </xf>
    <xf numFmtId="0" fontId="9" fillId="0" borderId="75" xfId="0" applyFont="1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top" wrapText="1"/>
    </xf>
    <xf numFmtId="1" fontId="0" fillId="0" borderId="96" xfId="0" applyNumberFormat="1" applyFill="1" applyBorder="1" applyAlignment="1">
      <alignment horizontal="center"/>
    </xf>
    <xf numFmtId="1" fontId="0" fillId="0" borderId="79" xfId="0" applyNumberFormat="1" applyFill="1" applyBorder="1" applyAlignment="1">
      <alignment horizontal="center"/>
    </xf>
    <xf numFmtId="1" fontId="0" fillId="0" borderId="81" xfId="0" applyNumberFormat="1" applyFill="1" applyBorder="1" applyAlignment="1">
      <alignment horizontal="center"/>
    </xf>
    <xf numFmtId="1" fontId="6" fillId="4" borderId="74" xfId="0" applyNumberFormat="1" applyFont="1" applyFill="1" applyBorder="1" applyAlignment="1">
      <alignment horizontal="center" vertical="center"/>
    </xf>
    <xf numFmtId="1" fontId="0" fillId="8" borderId="104" xfId="0" applyNumberFormat="1" applyFill="1" applyBorder="1" applyAlignment="1">
      <alignment horizontal="center"/>
    </xf>
    <xf numFmtId="1" fontId="0" fillId="8" borderId="105" xfId="0" applyNumberFormat="1" applyFill="1" applyBorder="1" applyAlignment="1">
      <alignment horizontal="center"/>
    </xf>
    <xf numFmtId="1" fontId="0" fillId="8" borderId="106" xfId="0" applyNumberFormat="1" applyFill="1" applyBorder="1" applyAlignment="1">
      <alignment horizontal="center"/>
    </xf>
    <xf numFmtId="169" fontId="30" fillId="0" borderId="94" xfId="0" applyNumberFormat="1" applyFont="1" applyFill="1" applyBorder="1" applyAlignment="1">
      <alignment horizontal="center" vertical="center"/>
    </xf>
    <xf numFmtId="1" fontId="6" fillId="4" borderId="22" xfId="0" applyNumberFormat="1" applyFont="1" applyFill="1" applyBorder="1" applyAlignment="1">
      <alignment horizontal="center" vertical="center"/>
    </xf>
    <xf numFmtId="1" fontId="0" fillId="0" borderId="99" xfId="0" applyNumberFormat="1" applyFill="1" applyBorder="1" applyAlignment="1">
      <alignment horizontal="center"/>
    </xf>
    <xf numFmtId="1" fontId="0" fillId="0" borderId="51" xfId="0" applyNumberFormat="1" applyFill="1" applyBorder="1" applyAlignment="1">
      <alignment horizontal="center"/>
    </xf>
    <xf numFmtId="1" fontId="0" fillId="0" borderId="32" xfId="0" applyNumberFormat="1" applyFill="1" applyBorder="1" applyAlignment="1">
      <alignment horizontal="center"/>
    </xf>
    <xf numFmtId="0" fontId="0" fillId="8" borderId="94" xfId="0" applyFill="1" applyBorder="1" applyAlignment="1">
      <alignment horizontal="center" vertical="top" wrapText="1"/>
    </xf>
    <xf numFmtId="1" fontId="6" fillId="8" borderId="94" xfId="0" applyNumberFormat="1" applyFont="1" applyFill="1" applyBorder="1" applyAlignment="1">
      <alignment horizontal="center" vertical="center"/>
    </xf>
    <xf numFmtId="167" fontId="8" fillId="0" borderId="33" xfId="0" applyNumberFormat="1" applyFont="1" applyFill="1" applyBorder="1" applyAlignment="1">
      <alignment horizontal="center"/>
    </xf>
    <xf numFmtId="167" fontId="8" fillId="0" borderId="34" xfId="0" applyNumberFormat="1" applyFont="1" applyFill="1" applyBorder="1" applyAlignment="1">
      <alignment horizontal="center"/>
    </xf>
    <xf numFmtId="167" fontId="8" fillId="0" borderId="75" xfId="0" applyNumberFormat="1" applyFont="1" applyFill="1" applyBorder="1" applyAlignment="1">
      <alignment horizontal="center"/>
    </xf>
    <xf numFmtId="167" fontId="8" fillId="0" borderId="78" xfId="0" applyNumberFormat="1" applyFont="1" applyFill="1" applyBorder="1" applyAlignment="1">
      <alignment horizontal="center"/>
    </xf>
    <xf numFmtId="166" fontId="9" fillId="0" borderId="107" xfId="0" applyNumberFormat="1" applyFont="1" applyFill="1" applyBorder="1" applyAlignment="1">
      <alignment horizontal="center"/>
    </xf>
    <xf numFmtId="0" fontId="9" fillId="0" borderId="109" xfId="0" applyFont="1" applyFill="1" applyBorder="1" applyAlignment="1">
      <alignment horizontal="center"/>
    </xf>
    <xf numFmtId="0" fontId="9" fillId="0" borderId="86" xfId="0" applyFont="1" applyFill="1" applyBorder="1" applyAlignment="1">
      <alignment horizontal="center"/>
    </xf>
    <xf numFmtId="0" fontId="9" fillId="0" borderId="110" xfId="0" applyFont="1" applyFill="1" applyBorder="1" applyAlignment="1">
      <alignment horizontal="center"/>
    </xf>
    <xf numFmtId="166" fontId="9" fillId="0" borderId="109" xfId="0" applyNumberFormat="1" applyFont="1" applyFill="1" applyBorder="1" applyAlignment="1">
      <alignment horizontal="center"/>
    </xf>
    <xf numFmtId="166" fontId="9" fillId="0" borderId="28" xfId="0" applyNumberFormat="1" applyFont="1" applyFill="1" applyBorder="1" applyAlignment="1">
      <alignment horizontal="center"/>
    </xf>
    <xf numFmtId="166" fontId="9" fillId="0" borderId="73" xfId="0" applyNumberFormat="1" applyFont="1" applyFill="1" applyBorder="1" applyAlignment="1">
      <alignment horizontal="center"/>
    </xf>
    <xf numFmtId="170" fontId="20" fillId="4" borderId="0" xfId="0" applyNumberFormat="1" applyFont="1" applyFill="1" applyBorder="1" applyAlignment="1">
      <alignment horizontal="center"/>
    </xf>
    <xf numFmtId="0" fontId="18" fillId="2" borderId="90" xfId="0" applyFont="1" applyFill="1" applyBorder="1" applyAlignment="1">
      <alignment horizontal="center" wrapText="1"/>
    </xf>
    <xf numFmtId="166" fontId="9" fillId="0" borderId="70" xfId="0" applyNumberFormat="1" applyFont="1" applyFill="1" applyBorder="1" applyAlignment="1">
      <alignment horizontal="center"/>
    </xf>
    <xf numFmtId="0" fontId="2" fillId="0" borderId="92" xfId="0" applyFont="1" applyBorder="1"/>
    <xf numFmtId="49" fontId="7" fillId="2" borderId="24" xfId="0" applyNumberFormat="1" applyFont="1" applyFill="1" applyBorder="1" applyAlignment="1">
      <alignment horizontal="center" vertical="center"/>
    </xf>
    <xf numFmtId="49" fontId="7" fillId="2" borderId="25" xfId="0" applyNumberFormat="1" applyFont="1" applyFill="1" applyBorder="1" applyAlignment="1">
      <alignment horizontal="center" vertical="center"/>
    </xf>
    <xf numFmtId="49" fontId="7" fillId="2" borderId="91" xfId="0" applyNumberFormat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/>
    </xf>
    <xf numFmtId="0" fontId="18" fillId="2" borderId="111" xfId="0" applyFont="1" applyFill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167" fontId="8" fillId="0" borderId="49" xfId="0" applyNumberFormat="1" applyFont="1" applyFill="1" applyBorder="1" applyAlignment="1">
      <alignment horizontal="center"/>
    </xf>
    <xf numFmtId="167" fontId="8" fillId="0" borderId="48" xfId="0" applyNumberFormat="1" applyFont="1" applyFill="1" applyBorder="1" applyAlignment="1">
      <alignment horizontal="center"/>
    </xf>
    <xf numFmtId="166" fontId="9" fillId="0" borderId="61" xfId="0" applyNumberFormat="1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9" fillId="0" borderId="47" xfId="0" applyFont="1" applyFill="1" applyBorder="1" applyAlignment="1">
      <alignment horizontal="center"/>
    </xf>
    <xf numFmtId="0" fontId="9" fillId="0" borderId="46" xfId="0" applyFont="1" applyFill="1" applyBorder="1" applyAlignment="1">
      <alignment horizontal="center"/>
    </xf>
    <xf numFmtId="166" fontId="9" fillId="0" borderId="41" xfId="0" applyNumberFormat="1" applyFont="1" applyFill="1" applyBorder="1" applyAlignment="1">
      <alignment horizontal="center"/>
    </xf>
    <xf numFmtId="166" fontId="9" fillId="0" borderId="66" xfId="0" applyNumberFormat="1" applyFont="1" applyFill="1" applyBorder="1" applyAlignment="1">
      <alignment horizontal="center"/>
    </xf>
    <xf numFmtId="0" fontId="2" fillId="0" borderId="61" xfId="0" applyFont="1" applyBorder="1"/>
    <xf numFmtId="165" fontId="8" fillId="0" borderId="15" xfId="0" applyNumberFormat="1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166" fontId="9" fillId="0" borderId="13" xfId="0" applyNumberFormat="1" applyFont="1" applyFill="1" applyBorder="1" applyAlignment="1">
      <alignment horizontal="center"/>
    </xf>
    <xf numFmtId="166" fontId="9" fillId="0" borderId="5" xfId="0" applyNumberFormat="1" applyFont="1" applyFill="1" applyBorder="1" applyAlignment="1">
      <alignment horizontal="center"/>
    </xf>
    <xf numFmtId="169" fontId="9" fillId="0" borderId="32" xfId="0" applyNumberFormat="1" applyFont="1" applyFill="1" applyBorder="1" applyAlignment="1">
      <alignment horizontal="center"/>
    </xf>
    <xf numFmtId="167" fontId="9" fillId="0" borderId="67" xfId="0" applyNumberFormat="1" applyFont="1" applyFill="1" applyBorder="1" applyAlignment="1">
      <alignment horizontal="left"/>
    </xf>
    <xf numFmtId="0" fontId="9" fillId="0" borderId="67" xfId="0" applyFont="1" applyFill="1" applyBorder="1" applyAlignment="1">
      <alignment horizontal="left"/>
    </xf>
    <xf numFmtId="1" fontId="9" fillId="0" borderId="67" xfId="0" applyNumberFormat="1" applyFont="1" applyFill="1" applyBorder="1" applyAlignment="1">
      <alignment horizontal="left"/>
    </xf>
    <xf numFmtId="166" fontId="7" fillId="0" borderId="7" xfId="0" applyNumberFormat="1" applyFont="1" applyFill="1" applyBorder="1" applyAlignment="1">
      <alignment horizontal="center"/>
    </xf>
    <xf numFmtId="166" fontId="7" fillId="0" borderId="28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166" fontId="5" fillId="2" borderId="13" xfId="0" applyNumberFormat="1" applyFont="1" applyFill="1" applyBorder="1" applyAlignment="1">
      <alignment horizontal="center"/>
    </xf>
    <xf numFmtId="166" fontId="5" fillId="2" borderId="39" xfId="0" applyNumberFormat="1" applyFont="1" applyFill="1" applyBorder="1" applyAlignment="1">
      <alignment horizontal="center"/>
    </xf>
    <xf numFmtId="166" fontId="5" fillId="2" borderId="6" xfId="0" applyNumberFormat="1" applyFont="1" applyFill="1" applyBorder="1" applyAlignment="1">
      <alignment horizontal="center"/>
    </xf>
    <xf numFmtId="0" fontId="80" fillId="0" borderId="0" xfId="0" applyFont="1" applyBorder="1" applyAlignment="1">
      <alignment horizontal="right" vertical="center"/>
    </xf>
    <xf numFmtId="0" fontId="7" fillId="0" borderId="23" xfId="0" applyFont="1" applyBorder="1" applyAlignment="1">
      <alignment wrapText="1"/>
    </xf>
    <xf numFmtId="170" fontId="5" fillId="2" borderId="6" xfId="0" applyNumberFormat="1" applyFont="1" applyFill="1" applyBorder="1" applyAlignment="1">
      <alignment horizontal="center"/>
    </xf>
    <xf numFmtId="170" fontId="5" fillId="4" borderId="16" xfId="0" applyNumberFormat="1" applyFont="1" applyFill="1" applyBorder="1" applyAlignment="1">
      <alignment horizontal="center"/>
    </xf>
    <xf numFmtId="0" fontId="18" fillId="0" borderId="41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2" fontId="15" fillId="0" borderId="49" xfId="0" applyNumberFormat="1" applyFont="1" applyFill="1" applyBorder="1" applyAlignment="1">
      <alignment horizontal="center" vertical="center"/>
    </xf>
    <xf numFmtId="1" fontId="15" fillId="0" borderId="49" xfId="0" applyNumberFormat="1" applyFont="1" applyFill="1" applyBorder="1" applyAlignment="1">
      <alignment horizontal="center" vertical="center"/>
    </xf>
    <xf numFmtId="0" fontId="15" fillId="0" borderId="49" xfId="0" quotePrefix="1" applyFont="1" applyFill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1" fontId="81" fillId="4" borderId="0" xfId="0" applyNumberFormat="1" applyFont="1" applyFill="1" applyBorder="1" applyAlignment="1">
      <alignment horizontal="center"/>
    </xf>
    <xf numFmtId="169" fontId="81" fillId="4" borderId="0" xfId="0" applyNumberFormat="1" applyFont="1" applyFill="1" applyBorder="1" applyAlignment="1">
      <alignment horizontal="center"/>
    </xf>
    <xf numFmtId="169" fontId="5" fillId="4" borderId="29" xfId="0" applyNumberFormat="1" applyFont="1" applyFill="1" applyBorder="1" applyAlignment="1">
      <alignment horizontal="center" vertical="center"/>
    </xf>
    <xf numFmtId="170" fontId="65" fillId="0" borderId="12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6" xfId="0" applyFont="1" applyFill="1" applyBorder="1" applyAlignment="1">
      <alignment horizontal="center"/>
    </xf>
    <xf numFmtId="0" fontId="82" fillId="0" borderId="79" xfId="0" applyFont="1" applyBorder="1" applyAlignment="1">
      <alignment horizontal="center" wrapText="1"/>
    </xf>
    <xf numFmtId="3" fontId="15" fillId="0" borderId="12" xfId="0" applyNumberFormat="1" applyFont="1" applyFill="1" applyBorder="1" applyAlignment="1">
      <alignment horizontal="left"/>
    </xf>
    <xf numFmtId="3" fontId="15" fillId="0" borderId="58" xfId="0" applyNumberFormat="1" applyFont="1" applyFill="1" applyBorder="1" applyAlignment="1">
      <alignment horizontal="left"/>
    </xf>
    <xf numFmtId="3" fontId="15" fillId="0" borderId="62" xfId="0" applyNumberFormat="1" applyFont="1" applyFill="1" applyBorder="1" applyAlignment="1">
      <alignment horizontal="left"/>
    </xf>
    <xf numFmtId="0" fontId="8" fillId="0" borderId="0" xfId="0" applyFont="1" applyBorder="1" applyAlignment="1"/>
    <xf numFmtId="0" fontId="8" fillId="0" borderId="0" xfId="0" applyFont="1" applyAlignment="1"/>
    <xf numFmtId="16" fontId="65" fillId="0" borderId="7" xfId="0" applyNumberFormat="1" applyFont="1" applyFill="1" applyBorder="1" applyAlignment="1">
      <alignment horizontal="center"/>
    </xf>
    <xf numFmtId="0" fontId="15" fillId="0" borderId="115" xfId="0" applyFont="1" applyBorder="1" applyAlignment="1">
      <alignment horizontal="left"/>
    </xf>
    <xf numFmtId="0" fontId="62" fillId="0" borderId="67" xfId="11" applyFont="1" applyBorder="1" applyAlignment="1">
      <alignment horizontal="left"/>
    </xf>
    <xf numFmtId="0" fontId="15" fillId="0" borderId="67" xfId="0" applyFont="1" applyFill="1" applyBorder="1" applyAlignment="1">
      <alignment horizontal="center"/>
    </xf>
    <xf numFmtId="0" fontId="0" fillId="0" borderId="67" xfId="0" applyBorder="1"/>
    <xf numFmtId="0" fontId="15" fillId="0" borderId="114" xfId="0" applyFont="1" applyFill="1" applyBorder="1" applyAlignment="1">
      <alignment horizontal="center"/>
    </xf>
    <xf numFmtId="0" fontId="33" fillId="0" borderId="55" xfId="5" applyFont="1" applyBorder="1" applyAlignment="1">
      <alignment horizontal="center"/>
    </xf>
    <xf numFmtId="2" fontId="6" fillId="4" borderId="0" xfId="5" applyNumberFormat="1" applyFont="1" applyFill="1"/>
    <xf numFmtId="0" fontId="9" fillId="0" borderId="7" xfId="0" applyNumberFormat="1" applyFont="1" applyFill="1" applyBorder="1" applyAlignment="1">
      <alignment horizontal="center"/>
    </xf>
    <xf numFmtId="0" fontId="56" fillId="0" borderId="112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6" fillId="0" borderId="7" xfId="0" applyFont="1" applyBorder="1" applyAlignment="1">
      <alignment horizontal="center"/>
    </xf>
    <xf numFmtId="3" fontId="6" fillId="5" borderId="16" xfId="0" applyNumberFormat="1" applyFont="1" applyFill="1" applyBorder="1" applyAlignment="1">
      <alignment horizontal="center"/>
    </xf>
    <xf numFmtId="0" fontId="2" fillId="0" borderId="116" xfId="0" applyFont="1" applyBorder="1"/>
    <xf numFmtId="0" fontId="2" fillId="0" borderId="16" xfId="0" applyFont="1" applyBorder="1"/>
    <xf numFmtId="0" fontId="2" fillId="0" borderId="10" xfId="0" applyFont="1" applyBorder="1"/>
    <xf numFmtId="0" fontId="2" fillId="0" borderId="107" xfId="0" applyFont="1" applyBorder="1"/>
    <xf numFmtId="0" fontId="2" fillId="0" borderId="35" xfId="0" applyFont="1" applyBorder="1"/>
    <xf numFmtId="0" fontId="27" fillId="0" borderId="0" xfId="14" applyFont="1" applyFill="1" applyBorder="1" applyProtection="1">
      <protection locked="0"/>
    </xf>
    <xf numFmtId="0" fontId="9" fillId="0" borderId="0" xfId="14" applyFont="1" applyFill="1" applyBorder="1" applyProtection="1">
      <protection locked="0"/>
    </xf>
    <xf numFmtId="0" fontId="7" fillId="0" borderId="0" xfId="14" applyFont="1" applyFill="1" applyBorder="1" applyAlignment="1" applyProtection="1">
      <alignment horizontal="right"/>
      <protection locked="0"/>
    </xf>
    <xf numFmtId="49" fontId="9" fillId="0" borderId="0" xfId="14" applyNumberFormat="1" applyFont="1" applyFill="1" applyBorder="1" applyAlignment="1" applyProtection="1">
      <alignment horizontal="right"/>
      <protection locked="0"/>
    </xf>
    <xf numFmtId="49" fontId="9" fillId="0" borderId="0" xfId="14" applyNumberFormat="1" applyFont="1" applyFill="1" applyBorder="1" applyProtection="1">
      <protection locked="0"/>
    </xf>
    <xf numFmtId="1" fontId="93" fillId="0" borderId="0" xfId="14" applyNumberFormat="1" applyFont="1" applyFill="1" applyBorder="1" applyProtection="1">
      <protection locked="0"/>
    </xf>
    <xf numFmtId="49" fontId="93" fillId="0" borderId="0" xfId="14" applyNumberFormat="1" applyFont="1" applyFill="1" applyBorder="1" applyProtection="1">
      <protection locked="0"/>
    </xf>
    <xf numFmtId="166" fontId="93" fillId="0" borderId="0" xfId="14" applyNumberFormat="1" applyFont="1" applyFill="1" applyBorder="1" applyAlignment="1" applyProtection="1">
      <alignment horizontal="center"/>
      <protection locked="0"/>
    </xf>
    <xf numFmtId="0" fontId="93" fillId="0" borderId="0" xfId="14" applyNumberFormat="1" applyFont="1" applyFill="1" applyBorder="1" applyAlignment="1" applyProtection="1">
      <alignment horizontal="right"/>
      <protection locked="0"/>
    </xf>
    <xf numFmtId="166" fontId="93" fillId="0" borderId="0" xfId="14" applyNumberFormat="1" applyFont="1" applyFill="1" applyBorder="1" applyProtection="1">
      <protection locked="0"/>
    </xf>
    <xf numFmtId="4" fontId="93" fillId="0" borderId="0" xfId="14" applyNumberFormat="1" applyFont="1" applyFill="1" applyBorder="1" applyProtection="1">
      <protection locked="0"/>
    </xf>
    <xf numFmtId="4" fontId="93" fillId="0" borderId="0" xfId="14" applyNumberFormat="1" applyFont="1" applyFill="1" applyBorder="1" applyAlignment="1" applyProtection="1">
      <alignment horizontal="right"/>
      <protection locked="0"/>
    </xf>
    <xf numFmtId="0" fontId="9" fillId="0" borderId="0" xfId="14" applyNumberFormat="1" applyFont="1" applyFill="1" applyBorder="1" applyAlignment="1" applyProtection="1">
      <alignment wrapText="1"/>
      <protection locked="0"/>
    </xf>
    <xf numFmtId="0" fontId="9" fillId="0" borderId="0" xfId="14" applyFont="1" applyFill="1" applyBorder="1" applyAlignment="1" applyProtection="1">
      <alignment wrapText="1"/>
      <protection locked="0"/>
    </xf>
    <xf numFmtId="49" fontId="94" fillId="0" borderId="53" xfId="14" applyNumberFormat="1" applyFont="1" applyFill="1" applyBorder="1" applyProtection="1">
      <protection locked="0"/>
    </xf>
    <xf numFmtId="49" fontId="94" fillId="0" borderId="72" xfId="14" quotePrefix="1" applyNumberFormat="1" applyFont="1" applyFill="1" applyBorder="1" applyProtection="1">
      <protection locked="0"/>
    </xf>
    <xf numFmtId="49" fontId="94" fillId="0" borderId="72" xfId="14" applyNumberFormat="1" applyFont="1" applyFill="1" applyBorder="1" applyProtection="1">
      <protection locked="0"/>
    </xf>
    <xf numFmtId="1" fontId="93" fillId="0" borderId="24" xfId="14" applyNumberFormat="1" applyFont="1" applyFill="1" applyBorder="1" applyProtection="1">
      <protection locked="0"/>
    </xf>
    <xf numFmtId="49" fontId="93" fillId="0" borderId="68" xfId="14" applyNumberFormat="1" applyFont="1" applyFill="1" applyBorder="1" applyProtection="1">
      <protection locked="0"/>
    </xf>
    <xf numFmtId="166" fontId="93" fillId="0" borderId="68" xfId="14" applyNumberFormat="1" applyFont="1" applyFill="1" applyBorder="1" applyAlignment="1" applyProtection="1">
      <alignment horizontal="center"/>
      <protection locked="0"/>
    </xf>
    <xf numFmtId="166" fontId="93" fillId="0" borderId="68" xfId="14" applyNumberFormat="1" applyFont="1" applyFill="1" applyBorder="1" applyAlignment="1" applyProtection="1">
      <alignment horizontal="right"/>
      <protection locked="0"/>
    </xf>
    <xf numFmtId="4" fontId="93" fillId="0" borderId="68" xfId="14" applyNumberFormat="1" applyFont="1" applyFill="1" applyBorder="1" applyProtection="1">
      <protection locked="0"/>
    </xf>
    <xf numFmtId="4" fontId="93" fillId="0" borderId="68" xfId="14" applyNumberFormat="1" applyFont="1" applyFill="1" applyBorder="1" applyAlignment="1" applyProtection="1">
      <alignment horizontal="right"/>
      <protection locked="0"/>
    </xf>
    <xf numFmtId="166" fontId="94" fillId="0" borderId="72" xfId="14" applyNumberFormat="1" applyFont="1" applyFill="1" applyBorder="1" applyAlignment="1" applyProtection="1">
      <alignment horizontal="center"/>
      <protection locked="0"/>
    </xf>
    <xf numFmtId="166" fontId="94" fillId="0" borderId="72" xfId="14" applyNumberFormat="1" applyFont="1" applyFill="1" applyBorder="1" applyAlignment="1" applyProtection="1">
      <alignment horizontal="right"/>
      <protection locked="0"/>
    </xf>
    <xf numFmtId="4" fontId="94" fillId="0" borderId="72" xfId="14" applyNumberFormat="1" applyFont="1" applyFill="1" applyBorder="1" applyProtection="1">
      <protection locked="0"/>
    </xf>
    <xf numFmtId="4" fontId="94" fillId="0" borderId="72" xfId="14" applyNumberFormat="1" applyFont="1" applyFill="1" applyBorder="1" applyAlignment="1" applyProtection="1">
      <alignment horizontal="right"/>
      <protection locked="0"/>
    </xf>
    <xf numFmtId="49" fontId="18" fillId="0" borderId="53" xfId="14" applyNumberFormat="1" applyFont="1" applyFill="1" applyBorder="1" applyProtection="1">
      <protection locked="0"/>
    </xf>
    <xf numFmtId="49" fontId="18" fillId="0" borderId="72" xfId="14" quotePrefix="1" applyNumberFormat="1" applyFont="1" applyFill="1" applyBorder="1" applyProtection="1">
      <protection locked="0"/>
    </xf>
    <xf numFmtId="49" fontId="18" fillId="0" borderId="72" xfId="14" applyNumberFormat="1" applyFont="1" applyFill="1" applyBorder="1" applyProtection="1">
      <protection locked="0"/>
    </xf>
    <xf numFmtId="166" fontId="18" fillId="0" borderId="72" xfId="14" applyNumberFormat="1" applyFont="1" applyFill="1" applyBorder="1" applyAlignment="1" applyProtection="1">
      <alignment horizontal="center"/>
      <protection locked="0"/>
    </xf>
    <xf numFmtId="166" fontId="18" fillId="0" borderId="72" xfId="14" applyNumberFormat="1" applyFont="1" applyFill="1" applyBorder="1" applyAlignment="1" applyProtection="1">
      <alignment horizontal="right"/>
      <protection locked="0"/>
    </xf>
    <xf numFmtId="4" fontId="18" fillId="0" borderId="72" xfId="14" applyNumberFormat="1" applyFont="1" applyFill="1" applyBorder="1" applyProtection="1">
      <protection locked="0"/>
    </xf>
    <xf numFmtId="4" fontId="18" fillId="0" borderId="72" xfId="14" applyNumberFormat="1" applyFont="1" applyFill="1" applyBorder="1" applyAlignment="1" applyProtection="1">
      <alignment horizontal="right"/>
      <protection locked="0"/>
    </xf>
    <xf numFmtId="0" fontId="84" fillId="9" borderId="0" xfId="14" applyFont="1" applyFill="1" applyBorder="1" applyAlignment="1" applyProtection="1"/>
    <xf numFmtId="49" fontId="27" fillId="9" borderId="0" xfId="14" applyNumberFormat="1" applyFont="1" applyFill="1" applyBorder="1" applyProtection="1"/>
    <xf numFmtId="0" fontId="27" fillId="9" borderId="0" xfId="14" applyFont="1" applyFill="1" applyBorder="1" applyProtection="1"/>
    <xf numFmtId="0" fontId="27" fillId="0" borderId="0" xfId="14" applyNumberFormat="1" applyFont="1" applyFill="1" applyBorder="1" applyAlignment="1" applyProtection="1">
      <alignment horizontal="right"/>
      <protection locked="0"/>
    </xf>
    <xf numFmtId="0" fontId="85" fillId="0" borderId="0" xfId="0" applyFont="1" applyFill="1" applyBorder="1" applyAlignment="1">
      <alignment horizontal="right"/>
    </xf>
    <xf numFmtId="3" fontId="87" fillId="10" borderId="117" xfId="15" applyNumberFormat="1" applyFont="1" applyFill="1" applyBorder="1" applyAlignment="1">
      <alignment horizontal="right"/>
    </xf>
    <xf numFmtId="167" fontId="87" fillId="11" borderId="0" xfId="15" applyNumberFormat="1" applyFont="1" applyFill="1" applyBorder="1" applyAlignment="1">
      <alignment horizontal="right"/>
    </xf>
    <xf numFmtId="0" fontId="88" fillId="0" borderId="0" xfId="15" applyFont="1" applyFill="1" applyBorder="1" applyAlignment="1">
      <alignment horizontal="right"/>
    </xf>
    <xf numFmtId="3" fontId="97" fillId="0" borderId="117" xfId="15" applyNumberFormat="1" applyFont="1" applyFill="1" applyBorder="1" applyAlignment="1">
      <alignment horizontal="center" vertical="center"/>
    </xf>
    <xf numFmtId="0" fontId="27" fillId="0" borderId="0" xfId="14" applyFont="1" applyFill="1" applyBorder="1" applyAlignment="1" applyProtection="1">
      <alignment vertical="center"/>
      <protection locked="0"/>
    </xf>
    <xf numFmtId="0" fontId="89" fillId="9" borderId="0" xfId="14" applyFont="1" applyFill="1" applyBorder="1" applyAlignment="1" applyProtection="1">
      <alignment horizontal="center"/>
    </xf>
    <xf numFmtId="49" fontId="89" fillId="9" borderId="0" xfId="14" applyNumberFormat="1" applyFont="1" applyFill="1" applyBorder="1" applyAlignment="1" applyProtection="1">
      <alignment horizontal="center"/>
    </xf>
    <xf numFmtId="0" fontId="89" fillId="9" borderId="0" xfId="14" applyFont="1" applyFill="1" applyBorder="1" applyAlignment="1" applyProtection="1">
      <alignment horizontal="center" vertical="center"/>
    </xf>
    <xf numFmtId="0" fontId="90" fillId="9" borderId="0" xfId="14" applyFont="1" applyFill="1" applyBorder="1" applyAlignment="1" applyProtection="1">
      <alignment horizontal="center"/>
    </xf>
    <xf numFmtId="0" fontId="90" fillId="0" borderId="0" xfId="14" applyNumberFormat="1" applyFont="1" applyFill="1" applyBorder="1" applyAlignment="1" applyProtection="1">
      <alignment horizontal="right"/>
      <protection locked="0"/>
    </xf>
    <xf numFmtId="0" fontId="90" fillId="0" borderId="0" xfId="14" applyFont="1" applyFill="1" applyBorder="1" applyAlignment="1" applyProtection="1">
      <alignment horizontal="center"/>
      <protection locked="0"/>
    </xf>
    <xf numFmtId="0" fontId="90" fillId="0" borderId="0" xfId="14" applyFont="1" applyFill="1" applyBorder="1" applyAlignment="1" applyProtection="1">
      <alignment horizontal="right"/>
      <protection locked="0"/>
    </xf>
    <xf numFmtId="0" fontId="18" fillId="10" borderId="117" xfId="14" applyFont="1" applyFill="1" applyBorder="1" applyAlignment="1">
      <alignment horizontal="center"/>
    </xf>
    <xf numFmtId="167" fontId="18" fillId="11" borderId="0" xfId="14" applyNumberFormat="1" applyFont="1" applyFill="1" applyBorder="1" applyAlignment="1">
      <alignment horizontal="center"/>
    </xf>
    <xf numFmtId="0" fontId="91" fillId="9" borderId="118" xfId="14" applyFont="1" applyFill="1" applyBorder="1" applyAlignment="1" applyProtection="1">
      <alignment horizontal="center" vertical="center" wrapText="1"/>
    </xf>
    <xf numFmtId="49" fontId="21" fillId="0" borderId="0" xfId="14" applyNumberFormat="1" applyFont="1" applyFill="1" applyBorder="1" applyProtection="1">
      <protection locked="0"/>
    </xf>
    <xf numFmtId="0" fontId="27" fillId="9" borderId="0" xfId="14" applyFont="1" applyFill="1" applyBorder="1"/>
    <xf numFmtId="167" fontId="27" fillId="11" borderId="0" xfId="14" applyNumberFormat="1" applyFont="1" applyFill="1" applyBorder="1" applyAlignment="1" applyProtection="1">
      <alignment horizontal="right"/>
      <protection locked="0"/>
    </xf>
    <xf numFmtId="0" fontId="27" fillId="0" borderId="0" xfId="14" applyFont="1" applyFill="1" applyBorder="1" applyAlignment="1" applyProtection="1">
      <alignment horizontal="right"/>
      <protection locked="0"/>
    </xf>
    <xf numFmtId="0" fontId="27" fillId="9" borderId="0" xfId="14" applyFont="1" applyFill="1" applyBorder="1" applyAlignment="1" applyProtection="1">
      <alignment vertical="center"/>
    </xf>
    <xf numFmtId="49" fontId="27" fillId="9" borderId="0" xfId="14" applyNumberFormat="1" applyFont="1" applyFill="1" applyBorder="1" applyAlignment="1" applyProtection="1">
      <alignment vertical="center"/>
    </xf>
    <xf numFmtId="0" fontId="98" fillId="0" borderId="0" xfId="14" applyNumberFormat="1" applyFont="1" applyFill="1" applyBorder="1" applyAlignment="1" applyProtection="1">
      <alignment vertical="center"/>
      <protection locked="0"/>
    </xf>
    <xf numFmtId="0" fontId="91" fillId="9" borderId="0" xfId="14" applyFont="1" applyFill="1" applyBorder="1" applyAlignment="1" applyProtection="1">
      <alignment horizontal="left" vertical="center" wrapText="1"/>
    </xf>
    <xf numFmtId="0" fontId="98" fillId="0" borderId="0" xfId="14" applyNumberFormat="1" applyFont="1" applyFill="1" applyBorder="1" applyAlignment="1" applyProtection="1">
      <alignment horizontal="right" vertical="center"/>
      <protection locked="0"/>
    </xf>
    <xf numFmtId="0" fontId="27" fillId="9" borderId="0" xfId="14" applyFont="1" applyFill="1" applyBorder="1" applyAlignment="1">
      <alignment vertical="center"/>
    </xf>
    <xf numFmtId="0" fontId="98" fillId="0" borderId="0" xfId="14" applyNumberFormat="1" applyFont="1" applyFill="1" applyBorder="1" applyAlignment="1" applyProtection="1">
      <alignment horizontal="center" vertical="center"/>
      <protection locked="0"/>
    </xf>
    <xf numFmtId="0" fontId="27" fillId="0" borderId="0" xfId="14" applyFont="1" applyFill="1" applyBorder="1" applyAlignment="1" applyProtection="1">
      <alignment horizontal="right" vertical="center"/>
      <protection locked="0"/>
    </xf>
    <xf numFmtId="167" fontId="27" fillId="11" borderId="0" xfId="14" applyNumberFormat="1" applyFont="1" applyFill="1" applyBorder="1" applyAlignment="1" applyProtection="1">
      <alignment horizontal="right" vertical="center"/>
      <protection locked="0"/>
    </xf>
    <xf numFmtId="0" fontId="99" fillId="0" borderId="0" xfId="14" applyFont="1" applyFill="1" applyBorder="1" applyAlignment="1" applyProtection="1">
      <alignment horizontal="left" vertical="center"/>
      <protection locked="0"/>
    </xf>
    <xf numFmtId="0" fontId="26" fillId="9" borderId="0" xfId="14" applyFont="1" applyFill="1" applyBorder="1" applyProtection="1"/>
    <xf numFmtId="14" fontId="100" fillId="0" borderId="0" xfId="14" applyNumberFormat="1" applyFont="1" applyFill="1" applyBorder="1" applyAlignment="1" applyProtection="1">
      <alignment horizontal="center"/>
      <protection locked="0"/>
    </xf>
    <xf numFmtId="0" fontId="27" fillId="9" borderId="0" xfId="14" applyFont="1" applyFill="1" applyBorder="1" applyAlignment="1"/>
    <xf numFmtId="0" fontId="27" fillId="9" borderId="0" xfId="14" applyFont="1" applyFill="1" applyBorder="1" applyAlignment="1">
      <alignment horizontal="left"/>
    </xf>
    <xf numFmtId="167" fontId="100" fillId="11" borderId="0" xfId="14" applyNumberFormat="1" applyFont="1" applyFill="1" applyBorder="1" applyAlignment="1" applyProtection="1">
      <alignment horizontal="center"/>
      <protection locked="0"/>
    </xf>
    <xf numFmtId="0" fontId="91" fillId="9" borderId="20" xfId="14" applyFont="1" applyFill="1" applyBorder="1" applyProtection="1"/>
    <xf numFmtId="49" fontId="91" fillId="9" borderId="21" xfId="14" applyNumberFormat="1" applyFont="1" applyFill="1" applyBorder="1" applyProtection="1"/>
    <xf numFmtId="0" fontId="91" fillId="9" borderId="21" xfId="14" applyFont="1" applyFill="1" applyBorder="1" applyProtection="1"/>
    <xf numFmtId="0" fontId="91" fillId="9" borderId="21" xfId="14" applyNumberFormat="1" applyFont="1" applyFill="1" applyBorder="1" applyAlignment="1" applyProtection="1">
      <alignment horizontal="right"/>
    </xf>
    <xf numFmtId="0" fontId="91" fillId="11" borderId="21" xfId="14" applyFont="1" applyFill="1" applyBorder="1" applyProtection="1"/>
    <xf numFmtId="0" fontId="91" fillId="9" borderId="24" xfId="14" applyFont="1" applyFill="1" applyBorder="1" applyProtection="1"/>
    <xf numFmtId="49" fontId="91" fillId="9" borderId="25" xfId="14" applyNumberFormat="1" applyFont="1" applyFill="1" applyBorder="1" applyAlignment="1" applyProtection="1">
      <alignment horizontal="center"/>
    </xf>
    <xf numFmtId="49" fontId="91" fillId="9" borderId="25" xfId="14" applyNumberFormat="1" applyFont="1" applyFill="1" applyBorder="1" applyProtection="1"/>
    <xf numFmtId="0" fontId="91" fillId="9" borderId="25" xfId="14" applyFont="1" applyFill="1" applyBorder="1" applyAlignment="1" applyProtection="1">
      <alignment horizontal="center"/>
    </xf>
    <xf numFmtId="0" fontId="91" fillId="9" borderId="25" xfId="14" applyNumberFormat="1" applyFont="1" applyFill="1" applyBorder="1" applyAlignment="1" applyProtection="1">
      <alignment horizontal="right"/>
    </xf>
    <xf numFmtId="0" fontId="91" fillId="9" borderId="9" xfId="14" applyFont="1" applyFill="1" applyBorder="1" applyAlignment="1" applyProtection="1">
      <alignment horizontal="center"/>
    </xf>
    <xf numFmtId="0" fontId="91" fillId="9" borderId="11" xfId="14" applyFont="1" applyFill="1" applyBorder="1" applyAlignment="1" applyProtection="1">
      <alignment horizontal="center"/>
    </xf>
    <xf numFmtId="0" fontId="91" fillId="11" borderId="25" xfId="14" applyFont="1" applyFill="1" applyBorder="1" applyAlignment="1" applyProtection="1">
      <alignment horizontal="center"/>
    </xf>
    <xf numFmtId="0" fontId="91" fillId="9" borderId="7" xfId="14" applyFont="1" applyFill="1" applyBorder="1" applyProtection="1"/>
    <xf numFmtId="49" fontId="91" fillId="9" borderId="11" xfId="14" applyNumberFormat="1" applyFont="1" applyFill="1" applyBorder="1" applyAlignment="1" applyProtection="1">
      <alignment horizontal="center"/>
    </xf>
    <xf numFmtId="0" fontId="91" fillId="9" borderId="11" xfId="14" applyNumberFormat="1" applyFont="1" applyFill="1" applyBorder="1" applyAlignment="1" applyProtection="1">
      <alignment horizontal="center"/>
    </xf>
    <xf numFmtId="0" fontId="102" fillId="9" borderId="11" xfId="14" applyFont="1" applyFill="1" applyBorder="1" applyAlignment="1" applyProtection="1">
      <alignment horizontal="center"/>
    </xf>
    <xf numFmtId="0" fontId="91" fillId="9" borderId="12" xfId="14" applyFont="1" applyFill="1" applyBorder="1" applyAlignment="1" applyProtection="1">
      <alignment horizontal="center"/>
    </xf>
    <xf numFmtId="0" fontId="91" fillId="11" borderId="11" xfId="14" applyFont="1" applyFill="1" applyBorder="1" applyAlignment="1" applyProtection="1">
      <alignment horizontal="center"/>
    </xf>
    <xf numFmtId="0" fontId="92" fillId="9" borderId="112" xfId="14" applyFont="1" applyFill="1" applyBorder="1" applyAlignment="1" applyProtection="1">
      <alignment horizontal="center"/>
    </xf>
    <xf numFmtId="49" fontId="92" fillId="9" borderId="51" xfId="14" applyNumberFormat="1" applyFont="1" applyFill="1" applyBorder="1" applyAlignment="1" applyProtection="1">
      <alignment horizontal="center"/>
    </xf>
    <xf numFmtId="0" fontId="92" fillId="9" borderId="51" xfId="14" applyFont="1" applyFill="1" applyBorder="1" applyAlignment="1" applyProtection="1">
      <alignment horizontal="center"/>
    </xf>
    <xf numFmtId="0" fontId="92" fillId="9" borderId="51" xfId="14" applyNumberFormat="1" applyFont="1" applyFill="1" applyBorder="1" applyAlignment="1" applyProtection="1">
      <alignment horizontal="center"/>
    </xf>
    <xf numFmtId="1" fontId="92" fillId="9" borderId="51" xfId="14" applyNumberFormat="1" applyFont="1" applyFill="1" applyBorder="1" applyAlignment="1" applyProtection="1">
      <alignment horizontal="center"/>
    </xf>
    <xf numFmtId="1" fontId="92" fillId="9" borderId="113" xfId="14" applyNumberFormat="1" applyFont="1" applyFill="1" applyBorder="1" applyAlignment="1" applyProtection="1">
      <alignment horizontal="center"/>
    </xf>
    <xf numFmtId="0" fontId="92" fillId="11" borderId="51" xfId="14" applyFont="1" applyFill="1" applyBorder="1" applyAlignment="1" applyProtection="1">
      <alignment horizontal="center"/>
    </xf>
    <xf numFmtId="0" fontId="92" fillId="9" borderId="50" xfId="14" applyFont="1" applyFill="1" applyBorder="1" applyAlignment="1">
      <alignment horizontal="center"/>
    </xf>
    <xf numFmtId="0" fontId="92" fillId="11" borderId="24" xfId="14" applyFont="1" applyFill="1" applyBorder="1" applyAlignment="1" applyProtection="1">
      <alignment horizontal="center"/>
    </xf>
    <xf numFmtId="49" fontId="92" fillId="11" borderId="25" xfId="14" applyNumberFormat="1" applyFont="1" applyFill="1" applyBorder="1" applyAlignment="1" applyProtection="1">
      <alignment horizontal="center"/>
    </xf>
    <xf numFmtId="0" fontId="92" fillId="11" borderId="25" xfId="14" applyFont="1" applyFill="1" applyBorder="1" applyAlignment="1" applyProtection="1">
      <alignment horizontal="center"/>
    </xf>
    <xf numFmtId="0" fontId="92" fillId="11" borderId="25" xfId="14" applyNumberFormat="1" applyFont="1" applyFill="1" applyBorder="1" applyAlignment="1" applyProtection="1">
      <alignment horizontal="right"/>
    </xf>
    <xf numFmtId="1" fontId="92" fillId="11" borderId="25" xfId="14" applyNumberFormat="1" applyFont="1" applyFill="1" applyBorder="1" applyAlignment="1" applyProtection="1">
      <alignment horizontal="center"/>
    </xf>
    <xf numFmtId="1" fontId="92" fillId="11" borderId="43" xfId="14" applyNumberFormat="1" applyFont="1" applyFill="1" applyBorder="1" applyAlignment="1" applyProtection="1">
      <alignment horizontal="center"/>
    </xf>
    <xf numFmtId="167" fontId="92" fillId="11" borderId="0" xfId="14" applyNumberFormat="1" applyFont="1" applyFill="1" applyBorder="1" applyAlignment="1" applyProtection="1">
      <alignment horizontal="center"/>
    </xf>
    <xf numFmtId="1" fontId="92" fillId="11" borderId="119" xfId="14" applyNumberFormat="1" applyFont="1" applyFill="1" applyBorder="1" applyAlignment="1" applyProtection="1">
      <alignment horizontal="center"/>
    </xf>
    <xf numFmtId="0" fontId="27" fillId="11" borderId="119" xfId="14" applyFont="1" applyFill="1" applyBorder="1" applyProtection="1">
      <protection locked="0"/>
    </xf>
    <xf numFmtId="0" fontId="27" fillId="11" borderId="0" xfId="14" applyFont="1" applyFill="1" applyBorder="1" applyProtection="1">
      <protection locked="0"/>
    </xf>
    <xf numFmtId="166" fontId="18" fillId="9" borderId="72" xfId="14" applyNumberFormat="1" applyFont="1" applyFill="1" applyBorder="1" applyProtection="1">
      <protection locked="0"/>
    </xf>
    <xf numFmtId="4" fontId="18" fillId="9" borderId="72" xfId="14" applyNumberFormat="1" applyFont="1" applyFill="1" applyBorder="1" applyProtection="1">
      <protection locked="0"/>
    </xf>
    <xf numFmtId="4" fontId="18" fillId="9" borderId="42" xfId="14" applyNumberFormat="1" applyFont="1" applyFill="1" applyBorder="1" applyAlignment="1" applyProtection="1">
      <alignment horizontal="right"/>
      <protection locked="0"/>
    </xf>
    <xf numFmtId="166" fontId="93" fillId="9" borderId="68" xfId="14" applyNumberFormat="1" applyFont="1" applyFill="1" applyBorder="1" applyProtection="1">
      <protection locked="0"/>
    </xf>
    <xf numFmtId="4" fontId="93" fillId="9" borderId="68" xfId="14" applyNumberFormat="1" applyFont="1" applyFill="1" applyBorder="1" applyProtection="1">
      <protection locked="0"/>
    </xf>
    <xf numFmtId="4" fontId="93" fillId="9" borderId="43" xfId="14" applyNumberFormat="1" applyFont="1" applyFill="1" applyBorder="1" applyAlignment="1" applyProtection="1">
      <alignment horizontal="right"/>
      <protection locked="0"/>
    </xf>
    <xf numFmtId="1" fontId="94" fillId="9" borderId="7" xfId="14" applyNumberFormat="1" applyFont="1" applyFill="1" applyBorder="1" applyProtection="1">
      <protection locked="0"/>
    </xf>
    <xf numFmtId="49" fontId="94" fillId="9" borderId="8" xfId="14" applyNumberFormat="1" applyFont="1" applyFill="1" applyBorder="1" applyProtection="1">
      <protection locked="0"/>
    </xf>
    <xf numFmtId="166" fontId="94" fillId="9" borderId="8" xfId="14" applyNumberFormat="1" applyFont="1" applyFill="1" applyBorder="1" applyAlignment="1" applyProtection="1">
      <alignment horizontal="center"/>
      <protection locked="0"/>
    </xf>
    <xf numFmtId="166" fontId="94" fillId="9" borderId="8" xfId="14" applyNumberFormat="1" applyFont="1" applyFill="1" applyBorder="1" applyAlignment="1" applyProtection="1">
      <alignment horizontal="right"/>
      <protection locked="0"/>
    </xf>
    <xf numFmtId="166" fontId="94" fillId="9" borderId="8" xfId="14" applyNumberFormat="1" applyFont="1" applyFill="1" applyBorder="1" applyProtection="1">
      <protection locked="0"/>
    </xf>
    <xf numFmtId="4" fontId="94" fillId="9" borderId="8" xfId="14" applyNumberFormat="1" applyFont="1" applyFill="1" applyBorder="1" applyProtection="1">
      <protection locked="0"/>
    </xf>
    <xf numFmtId="4" fontId="94" fillId="9" borderId="8" xfId="14" applyNumberFormat="1" applyFont="1" applyFill="1" applyBorder="1" applyAlignment="1" applyProtection="1">
      <alignment horizontal="right"/>
      <protection locked="0"/>
    </xf>
    <xf numFmtId="4" fontId="94" fillId="9" borderId="40" xfId="14" applyNumberFormat="1" applyFont="1" applyFill="1" applyBorder="1" applyAlignment="1" applyProtection="1">
      <alignment horizontal="right"/>
      <protection locked="0"/>
    </xf>
    <xf numFmtId="166" fontId="94" fillId="9" borderId="72" xfId="14" applyNumberFormat="1" applyFont="1" applyFill="1" applyBorder="1" applyProtection="1">
      <protection locked="0"/>
    </xf>
    <xf numFmtId="4" fontId="94" fillId="9" borderId="72" xfId="14" applyNumberFormat="1" applyFont="1" applyFill="1" applyBorder="1" applyProtection="1">
      <protection locked="0"/>
    </xf>
    <xf numFmtId="4" fontId="94" fillId="9" borderId="42" xfId="14" applyNumberFormat="1" applyFont="1" applyFill="1" applyBorder="1" applyAlignment="1" applyProtection="1">
      <alignment horizontal="right"/>
      <protection locked="0"/>
    </xf>
    <xf numFmtId="0" fontId="9" fillId="11" borderId="0" xfId="14" applyFont="1" applyFill="1" applyBorder="1" applyProtection="1">
      <protection locked="0"/>
    </xf>
    <xf numFmtId="1" fontId="27" fillId="0" borderId="0" xfId="14" applyNumberFormat="1" applyFont="1" applyFill="1" applyBorder="1" applyProtection="1">
      <protection locked="0"/>
    </xf>
    <xf numFmtId="49" fontId="27" fillId="0" borderId="0" xfId="14" applyNumberFormat="1" applyFont="1" applyFill="1" applyBorder="1" applyProtection="1">
      <protection locked="0"/>
    </xf>
    <xf numFmtId="49" fontId="27" fillId="0" borderId="0" xfId="14" applyNumberFormat="1" applyFont="1" applyFill="1" applyBorder="1" applyAlignment="1" applyProtection="1">
      <alignment horizontal="center"/>
      <protection locked="0"/>
    </xf>
    <xf numFmtId="0" fontId="103" fillId="0" borderId="0" xfId="14" applyFont="1" applyFill="1" applyBorder="1" applyProtection="1">
      <protection locked="0"/>
    </xf>
    <xf numFmtId="0" fontId="103" fillId="0" borderId="0" xfId="14" applyFont="1" applyFill="1" applyBorder="1" applyAlignment="1" applyProtection="1">
      <alignment horizontal="right"/>
      <protection locked="0"/>
    </xf>
    <xf numFmtId="49" fontId="27" fillId="0" borderId="0" xfId="14" applyNumberFormat="1" applyFont="1" applyFill="1" applyBorder="1" applyAlignment="1" applyProtection="1">
      <alignment horizontal="right"/>
      <protection locked="0"/>
    </xf>
    <xf numFmtId="49" fontId="9" fillId="0" borderId="119" xfId="14" applyNumberFormat="1" applyFont="1" applyFill="1" applyBorder="1" applyAlignment="1" applyProtection="1">
      <alignment horizontal="right"/>
      <protection locked="0"/>
    </xf>
    <xf numFmtId="49" fontId="9" fillId="0" borderId="121" xfId="14" applyNumberFormat="1" applyFont="1" applyFill="1" applyBorder="1" applyProtection="1">
      <protection locked="0"/>
    </xf>
    <xf numFmtId="49" fontId="9" fillId="0" borderId="59" xfId="14" applyNumberFormat="1" applyFont="1" applyFill="1" applyBorder="1" applyAlignment="1" applyProtection="1">
      <alignment horizontal="right"/>
      <protection locked="0"/>
    </xf>
    <xf numFmtId="49" fontId="9" fillId="0" borderId="9" xfId="14" applyNumberFormat="1" applyFont="1" applyFill="1" applyBorder="1" applyAlignment="1" applyProtection="1">
      <alignment horizontal="right"/>
      <protection locked="0"/>
    </xf>
    <xf numFmtId="49" fontId="9" fillId="0" borderId="28" xfId="14" applyNumberFormat="1" applyFont="1" applyFill="1" applyBorder="1" applyProtection="1">
      <protection locked="0"/>
    </xf>
    <xf numFmtId="0" fontId="9" fillId="0" borderId="25" xfId="14" applyFont="1" applyFill="1" applyBorder="1" applyAlignment="1" applyProtection="1">
      <alignment wrapText="1"/>
      <protection locked="0"/>
    </xf>
    <xf numFmtId="0" fontId="9" fillId="0" borderId="28" xfId="14" applyNumberFormat="1" applyFont="1" applyFill="1" applyBorder="1" applyAlignment="1" applyProtection="1">
      <alignment wrapText="1"/>
      <protection locked="0"/>
    </xf>
    <xf numFmtId="0" fontId="9" fillId="0" borderId="11" xfId="14" applyFont="1" applyFill="1" applyBorder="1" applyAlignment="1" applyProtection="1">
      <alignment wrapText="1"/>
      <protection locked="0"/>
    </xf>
    <xf numFmtId="0" fontId="9" fillId="0" borderId="121" xfId="14" applyNumberFormat="1" applyFont="1" applyFill="1" applyBorder="1" applyAlignment="1" applyProtection="1">
      <alignment wrapText="1"/>
      <protection locked="0"/>
    </xf>
    <xf numFmtId="0" fontId="9" fillId="0" borderId="120" xfId="14" applyFont="1" applyFill="1" applyBorder="1" applyAlignment="1" applyProtection="1">
      <alignment wrapText="1"/>
      <protection locked="0"/>
    </xf>
    <xf numFmtId="3" fontId="97" fillId="0" borderId="117" xfId="15" applyNumberFormat="1" applyFont="1" applyFill="1" applyBorder="1" applyAlignment="1">
      <alignment horizontal="right" vertical="center" wrapText="1"/>
    </xf>
    <xf numFmtId="3" fontId="87" fillId="10" borderId="117" xfId="15" applyNumberFormat="1" applyFont="1" applyFill="1" applyBorder="1" applyAlignment="1">
      <alignment horizontal="right" vertical="center" wrapText="1"/>
    </xf>
    <xf numFmtId="0" fontId="91" fillId="9" borderId="11" xfId="14" applyNumberFormat="1" applyFont="1" applyFill="1" applyBorder="1" applyAlignment="1" applyProtection="1">
      <alignment horizontal="center" vertical="center" wrapText="1"/>
    </xf>
    <xf numFmtId="173" fontId="91" fillId="9" borderId="11" xfId="14" applyNumberFormat="1" applyFont="1" applyFill="1" applyBorder="1" applyAlignment="1" applyProtection="1">
      <alignment horizontal="center" vertical="center" wrapText="1"/>
    </xf>
    <xf numFmtId="0" fontId="27" fillId="0" borderId="0" xfId="14" applyNumberFormat="1" applyFont="1" applyFill="1" applyBorder="1" applyAlignment="1" applyProtection="1">
      <alignment wrapText="1"/>
      <protection locked="0"/>
    </xf>
    <xf numFmtId="0" fontId="27" fillId="0" borderId="0" xfId="14" applyFont="1" applyFill="1" applyBorder="1" applyAlignment="1" applyProtection="1">
      <alignment wrapText="1"/>
      <protection locked="0"/>
    </xf>
    <xf numFmtId="0" fontId="27" fillId="0" borderId="0" xfId="14" applyNumberFormat="1" applyFont="1" applyFill="1" applyBorder="1" applyAlignment="1" applyProtection="1">
      <alignment vertical="center" wrapText="1"/>
      <protection locked="0"/>
    </xf>
    <xf numFmtId="0" fontId="27" fillId="0" borderId="0" xfId="14" applyFont="1" applyFill="1" applyBorder="1" applyAlignment="1" applyProtection="1">
      <alignment vertical="center" wrapText="1"/>
      <protection locked="0"/>
    </xf>
    <xf numFmtId="0" fontId="92" fillId="9" borderId="50" xfId="14" applyNumberFormat="1" applyFont="1" applyFill="1" applyBorder="1" applyAlignment="1">
      <alignment horizontal="center" wrapText="1"/>
    </xf>
    <xf numFmtId="0" fontId="27" fillId="11" borderId="119" xfId="14" applyNumberFormat="1" applyFont="1" applyFill="1" applyBorder="1" applyAlignment="1" applyProtection="1">
      <alignment wrapText="1"/>
      <protection locked="0"/>
    </xf>
    <xf numFmtId="0" fontId="91" fillId="9" borderId="48" xfId="14" applyFont="1" applyFill="1" applyBorder="1" applyAlignment="1" applyProtection="1">
      <alignment horizontal="center"/>
    </xf>
    <xf numFmtId="0" fontId="91" fillId="9" borderId="66" xfId="14" applyFont="1" applyFill="1" applyBorder="1" applyAlignment="1" applyProtection="1">
      <alignment horizontal="center"/>
    </xf>
    <xf numFmtId="0" fontId="91" fillId="9" borderId="46" xfId="14" applyFont="1" applyFill="1" applyBorder="1" applyAlignment="1" applyProtection="1">
      <alignment horizontal="center"/>
    </xf>
    <xf numFmtId="0" fontId="91" fillId="9" borderId="38" xfId="14" applyFont="1" applyFill="1" applyBorder="1" applyAlignment="1" applyProtection="1">
      <alignment horizontal="center" textRotation="90" wrapText="1"/>
    </xf>
    <xf numFmtId="0" fontId="91" fillId="9" borderId="68" xfId="14" applyFont="1" applyFill="1" applyBorder="1" applyAlignment="1" applyProtection="1">
      <alignment horizontal="center" textRotation="90" wrapText="1"/>
    </xf>
    <xf numFmtId="0" fontId="91" fillId="9" borderId="8" xfId="14" applyFont="1" applyFill="1" applyBorder="1" applyAlignment="1" applyProtection="1">
      <alignment horizontal="center" textRotation="90" wrapText="1"/>
    </xf>
    <xf numFmtId="0" fontId="91" fillId="9" borderId="38" xfId="14" applyNumberFormat="1" applyFont="1" applyFill="1" applyBorder="1" applyAlignment="1">
      <alignment horizontal="center" vertical="center" wrapText="1"/>
    </xf>
    <xf numFmtId="0" fontId="91" fillId="9" borderId="68" xfId="14" applyNumberFormat="1" applyFont="1" applyFill="1" applyBorder="1" applyAlignment="1">
      <alignment horizontal="center" vertical="center" wrapText="1"/>
    </xf>
    <xf numFmtId="0" fontId="91" fillId="9" borderId="8" xfId="14" applyNumberFormat="1" applyFont="1" applyFill="1" applyBorder="1" applyAlignment="1">
      <alignment horizontal="center" vertical="center" wrapText="1"/>
    </xf>
    <xf numFmtId="0" fontId="91" fillId="9" borderId="52" xfId="14" applyFont="1" applyFill="1" applyBorder="1" applyAlignment="1" applyProtection="1">
      <alignment horizontal="center"/>
    </xf>
    <xf numFmtId="0" fontId="91" fillId="9" borderId="114" xfId="14" applyFont="1" applyFill="1" applyBorder="1" applyAlignment="1" applyProtection="1">
      <alignment horizontal="center"/>
    </xf>
    <xf numFmtId="0" fontId="96" fillId="0" borderId="69" xfId="0" applyFont="1" applyFill="1" applyBorder="1" applyAlignment="1">
      <alignment horizontal="center"/>
    </xf>
    <xf numFmtId="0" fontId="96" fillId="0" borderId="94" xfId="0" applyFont="1" applyFill="1" applyBorder="1" applyAlignment="1">
      <alignment horizontal="center"/>
    </xf>
    <xf numFmtId="49" fontId="21" fillId="0" borderId="0" xfId="14" applyNumberFormat="1" applyFont="1" applyFill="1" applyBorder="1" applyAlignment="1" applyProtection="1">
      <alignment horizontal="left"/>
      <protection locked="0"/>
    </xf>
    <xf numFmtId="14" fontId="101" fillId="0" borderId="5" xfId="14" applyNumberFormat="1" applyFont="1" applyFill="1" applyBorder="1" applyAlignment="1" applyProtection="1">
      <alignment horizontal="center"/>
      <protection locked="0"/>
    </xf>
    <xf numFmtId="0" fontId="16" fillId="4" borderId="66" xfId="0" applyFont="1" applyFill="1" applyBorder="1" applyAlignment="1">
      <alignment horizontal="left"/>
    </xf>
    <xf numFmtId="0" fontId="16" fillId="4" borderId="46" xfId="0" applyFont="1" applyFill="1" applyBorder="1" applyAlignment="1">
      <alignment horizontal="left"/>
    </xf>
    <xf numFmtId="0" fontId="6" fillId="4" borderId="44" xfId="0" applyFont="1" applyFill="1" applyBorder="1" applyAlignment="1">
      <alignment horizontal="center"/>
    </xf>
    <xf numFmtId="0" fontId="6" fillId="4" borderId="64" xfId="0" applyFont="1" applyFill="1" applyBorder="1" applyAlignment="1">
      <alignment horizontal="center"/>
    </xf>
    <xf numFmtId="0" fontId="6" fillId="4" borderId="62" xfId="0" applyFont="1" applyFill="1" applyBorder="1" applyAlignment="1">
      <alignment horizontal="center"/>
    </xf>
    <xf numFmtId="3" fontId="7" fillId="0" borderId="42" xfId="0" applyNumberFormat="1" applyFont="1" applyFill="1" applyBorder="1" applyAlignment="1">
      <alignment horizontal="left" vertical="center" wrapText="1"/>
    </xf>
    <xf numFmtId="3" fontId="7" fillId="0" borderId="43" xfId="0" applyNumberFormat="1" applyFont="1" applyFill="1" applyBorder="1" applyAlignment="1">
      <alignment horizontal="left" vertical="center" wrapText="1"/>
    </xf>
    <xf numFmtId="3" fontId="7" fillId="0" borderId="39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22" fillId="0" borderId="0" xfId="0" applyFont="1" applyBorder="1" applyAlignment="1">
      <alignment horizontal="left" wrapText="1"/>
    </xf>
    <xf numFmtId="171" fontId="0" fillId="0" borderId="28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56" fillId="0" borderId="68" xfId="0" applyFont="1" applyBorder="1" applyAlignment="1">
      <alignment horizontal="center" vertical="center"/>
    </xf>
    <xf numFmtId="0" fontId="56" fillId="0" borderId="8" xfId="0" applyFont="1" applyBorder="1" applyAlignment="1">
      <alignment horizontal="center" vertical="center"/>
    </xf>
    <xf numFmtId="0" fontId="56" fillId="0" borderId="24" xfId="0" applyFont="1" applyBorder="1" applyAlignment="1">
      <alignment horizontal="center" vertical="center"/>
    </xf>
    <xf numFmtId="0" fontId="56" fillId="0" borderId="7" xfId="0" applyFont="1" applyBorder="1" applyAlignment="1">
      <alignment horizontal="center" vertical="center"/>
    </xf>
    <xf numFmtId="0" fontId="56" fillId="0" borderId="72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 vertical="center"/>
    </xf>
    <xf numFmtId="0" fontId="21" fillId="4" borderId="44" xfId="0" applyFont="1" applyFill="1" applyBorder="1" applyAlignment="1">
      <alignment horizontal="center"/>
    </xf>
    <xf numFmtId="0" fontId="21" fillId="4" borderId="64" xfId="0" applyFont="1" applyFill="1" applyBorder="1" applyAlignment="1">
      <alignment horizontal="center"/>
    </xf>
    <xf numFmtId="0" fontId="21" fillId="4" borderId="62" xfId="0" applyFont="1" applyFill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21" fillId="5" borderId="64" xfId="0" applyFont="1" applyFill="1" applyBorder="1" applyAlignment="1">
      <alignment horizontal="center" vertical="top" wrapText="1"/>
    </xf>
    <xf numFmtId="0" fontId="0" fillId="0" borderId="62" xfId="0" applyBorder="1" applyAlignment="1"/>
    <xf numFmtId="0" fontId="60" fillId="0" borderId="0" xfId="0" applyFont="1" applyFill="1" applyBorder="1" applyAlignment="1">
      <alignment horizontal="center"/>
    </xf>
    <xf numFmtId="0" fontId="52" fillId="0" borderId="28" xfId="10" applyFont="1" applyFill="1" applyBorder="1" applyAlignment="1">
      <alignment horizontal="left"/>
    </xf>
    <xf numFmtId="0" fontId="0" fillId="0" borderId="12" xfId="0" applyBorder="1" applyAlignment="1"/>
    <xf numFmtId="0" fontId="50" fillId="4" borderId="44" xfId="0" applyFont="1" applyFill="1" applyBorder="1" applyAlignment="1">
      <alignment horizontal="center"/>
    </xf>
    <xf numFmtId="0" fontId="50" fillId="4" borderId="64" xfId="0" applyFont="1" applyFill="1" applyBorder="1" applyAlignment="1">
      <alignment horizontal="center"/>
    </xf>
    <xf numFmtId="0" fontId="50" fillId="4" borderId="62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63" fillId="0" borderId="0" xfId="0" applyFont="1" applyAlignment="1">
      <alignment horizontal="center"/>
    </xf>
    <xf numFmtId="0" fontId="57" fillId="0" borderId="0" xfId="0" applyFont="1" applyBorder="1" applyAlignment="1">
      <alignment horizontal="center"/>
    </xf>
    <xf numFmtId="0" fontId="50" fillId="5" borderId="44" xfId="0" applyFont="1" applyFill="1" applyBorder="1" applyAlignment="1">
      <alignment horizontal="center"/>
    </xf>
    <xf numFmtId="0" fontId="50" fillId="5" borderId="64" xfId="0" applyFont="1" applyFill="1" applyBorder="1" applyAlignment="1">
      <alignment horizontal="center"/>
    </xf>
    <xf numFmtId="0" fontId="0" fillId="5" borderId="62" xfId="0" applyFill="1" applyBorder="1" applyAlignment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0" fontId="7" fillId="0" borderId="108" xfId="0" applyFont="1" applyBorder="1" applyAlignment="1">
      <alignment horizontal="left" vertical="center"/>
    </xf>
    <xf numFmtId="0" fontId="7" fillId="0" borderId="70" xfId="0" applyFont="1" applyBorder="1" applyAlignment="1">
      <alignment horizontal="left" vertical="center"/>
    </xf>
    <xf numFmtId="0" fontId="7" fillId="0" borderId="86" xfId="0" applyFont="1" applyBorder="1" applyAlignment="1">
      <alignment horizontal="left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33" fillId="2" borderId="44" xfId="0" applyFont="1" applyFill="1" applyBorder="1" applyAlignment="1">
      <alignment horizontal="center"/>
    </xf>
    <xf numFmtId="0" fontId="33" fillId="2" borderId="64" xfId="0" applyFont="1" applyFill="1" applyBorder="1" applyAlignment="1">
      <alignment horizont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50" fillId="5" borderId="44" xfId="0" applyFont="1" applyFill="1" applyBorder="1" applyAlignment="1">
      <alignment horizontal="center" vertical="center"/>
    </xf>
    <xf numFmtId="0" fontId="50" fillId="5" borderId="64" xfId="0" applyFont="1" applyFill="1" applyBorder="1" applyAlignment="1">
      <alignment horizontal="center" vertical="center"/>
    </xf>
    <xf numFmtId="0" fontId="50" fillId="5" borderId="62" xfId="0" applyFont="1" applyFill="1" applyBorder="1" applyAlignment="1">
      <alignment horizontal="center" vertical="center"/>
    </xf>
    <xf numFmtId="2" fontId="18" fillId="4" borderId="1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3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27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12" xfId="5" applyNumberFormat="1" applyFont="1" applyFill="1" applyBorder="1" applyAlignment="1" applyProtection="1">
      <alignment horizontal="center" vertical="center" wrapText="1"/>
      <protection locked="0"/>
    </xf>
    <xf numFmtId="2" fontId="31" fillId="4" borderId="44" xfId="5" applyNumberFormat="1" applyFont="1" applyFill="1" applyBorder="1" applyAlignment="1">
      <alignment horizontal="right"/>
    </xf>
    <xf numFmtId="2" fontId="31" fillId="4" borderId="62" xfId="5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8" fillId="0" borderId="50" xfId="0" applyFont="1" applyFill="1" applyBorder="1" applyAlignment="1">
      <alignment horizontal="center"/>
    </xf>
    <xf numFmtId="169" fontId="59" fillId="6" borderId="50" xfId="0" applyNumberFormat="1" applyFont="1" applyFill="1" applyBorder="1" applyAlignment="1">
      <alignment horizontal="center"/>
    </xf>
    <xf numFmtId="167" fontId="59" fillId="6" borderId="50" xfId="0" applyNumberFormat="1" applyFont="1" applyFill="1" applyBorder="1" applyAlignment="1">
      <alignment horizontal="center"/>
    </xf>
    <xf numFmtId="0" fontId="57" fillId="0" borderId="28" xfId="0" applyFont="1" applyBorder="1" applyAlignment="1">
      <alignment horizont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25" xfId="0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18" fillId="0" borderId="69" xfId="0" applyFont="1" applyFill="1" applyBorder="1" applyAlignment="1">
      <alignment horizontal="center"/>
    </xf>
    <xf numFmtId="0" fontId="18" fillId="0" borderId="70" xfId="0" applyFont="1" applyFill="1" applyBorder="1" applyAlignment="1">
      <alignment horizontal="center"/>
    </xf>
    <xf numFmtId="0" fontId="18" fillId="0" borderId="94" xfId="0" applyFont="1" applyFill="1" applyBorder="1" applyAlignment="1">
      <alignment horizontal="center"/>
    </xf>
    <xf numFmtId="169" fontId="58" fillId="7" borderId="50" xfId="0" applyNumberFormat="1" applyFont="1" applyFill="1" applyBorder="1" applyAlignment="1">
      <alignment horizontal="center"/>
    </xf>
    <xf numFmtId="0" fontId="18" fillId="0" borderId="52" xfId="0" applyFont="1" applyFill="1" applyBorder="1" applyAlignment="1">
      <alignment horizontal="center"/>
    </xf>
    <xf numFmtId="0" fontId="18" fillId="0" borderId="67" xfId="0" applyFont="1" applyFill="1" applyBorder="1" applyAlignment="1">
      <alignment horizontal="center"/>
    </xf>
    <xf numFmtId="0" fontId="18" fillId="0" borderId="51" xfId="0" applyFont="1" applyFill="1" applyBorder="1" applyAlignment="1">
      <alignment horizontal="center"/>
    </xf>
    <xf numFmtId="1" fontId="59" fillId="6" borderId="50" xfId="0" applyNumberFormat="1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3" fontId="8" fillId="0" borderId="0" xfId="0" applyNumberFormat="1" applyFont="1" applyBorder="1" applyAlignment="1">
      <alignment wrapText="1"/>
    </xf>
    <xf numFmtId="49" fontId="9" fillId="0" borderId="18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7" fillId="0" borderId="0" xfId="0" applyFont="1" applyBorder="1" applyAlignment="1">
      <alignment horizontal="center" wrapText="1"/>
    </xf>
    <xf numFmtId="0" fontId="15" fillId="0" borderId="83" xfId="0" applyFont="1" applyBorder="1" applyAlignment="1">
      <alignment horizontal="center" vertical="center" wrapText="1"/>
    </xf>
    <xf numFmtId="167" fontId="0" fillId="0" borderId="0" xfId="0" applyNumberFormat="1" applyFill="1" applyBorder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33" fillId="0" borderId="54" xfId="5" applyFont="1" applyBorder="1" applyAlignment="1">
      <alignment horizontal="center" wrapText="1"/>
    </xf>
    <xf numFmtId="2" fontId="27" fillId="3" borderId="7" xfId="5" applyNumberFormat="1" applyFill="1" applyBorder="1" applyAlignment="1">
      <alignment horizontal="center" wrapText="1"/>
    </xf>
    <xf numFmtId="2" fontId="27" fillId="0" borderId="24" xfId="5" applyNumberFormat="1" applyBorder="1" applyAlignment="1">
      <alignment horizontal="center" wrapText="1"/>
    </xf>
    <xf numFmtId="2" fontId="22" fillId="0" borderId="0" xfId="5" applyNumberFormat="1" applyFont="1" applyAlignment="1">
      <alignment wrapText="1"/>
    </xf>
    <xf numFmtId="2" fontId="27" fillId="0" borderId="0" xfId="5" applyNumberFormat="1" applyAlignment="1">
      <alignment wrapText="1"/>
    </xf>
    <xf numFmtId="49" fontId="15" fillId="0" borderId="49" xfId="0" applyNumberFormat="1" applyFont="1" applyBorder="1" applyAlignment="1">
      <alignment horizontal="center" vertical="center" wrapText="1"/>
    </xf>
    <xf numFmtId="49" fontId="15" fillId="0" borderId="14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wrapText="1"/>
    </xf>
    <xf numFmtId="167" fontId="22" fillId="0" borderId="0" xfId="0" applyNumberFormat="1" applyFont="1" applyFill="1" applyBorder="1" applyAlignment="1">
      <alignment horizontal="center" wrapText="1"/>
    </xf>
    <xf numFmtId="1" fontId="22" fillId="0" borderId="0" xfId="0" applyNumberFormat="1" applyFont="1" applyFill="1" applyBorder="1" applyAlignment="1">
      <alignment horizontal="center" wrapText="1"/>
    </xf>
    <xf numFmtId="3" fontId="33" fillId="0" borderId="0" xfId="0" applyNumberFormat="1" applyFont="1" applyFill="1" applyBorder="1" applyAlignment="1">
      <alignment horizontal="center" wrapText="1"/>
    </xf>
    <xf numFmtId="0" fontId="57" fillId="0" borderId="0" xfId="0" applyFont="1" applyAlignment="1">
      <alignment horizontal="centerContinuous" wrapText="1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169" fontId="9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66" fontId="9" fillId="0" borderId="61" xfId="0" applyNumberFormat="1" applyFont="1" applyFill="1" applyBorder="1" applyAlignment="1">
      <alignment horizontal="center" wrapText="1"/>
    </xf>
    <xf numFmtId="166" fontId="9" fillId="0" borderId="10" xfId="0" applyNumberFormat="1" applyFont="1" applyFill="1" applyBorder="1" applyAlignment="1">
      <alignment horizontal="center" wrapText="1"/>
    </xf>
    <xf numFmtId="166" fontId="9" fillId="0" borderId="35" xfId="0" applyNumberFormat="1" applyFont="1" applyFill="1" applyBorder="1" applyAlignment="1">
      <alignment horizontal="center" wrapText="1"/>
    </xf>
    <xf numFmtId="166" fontId="9" fillId="0" borderId="107" xfId="0" applyNumberFormat="1" applyFont="1" applyFill="1" applyBorder="1" applyAlignment="1">
      <alignment horizontal="center" wrapText="1"/>
    </xf>
    <xf numFmtId="166" fontId="9" fillId="0" borderId="16" xfId="0" applyNumberFormat="1" applyFont="1" applyFill="1" applyBorder="1" applyAlignment="1">
      <alignment horizontal="center" wrapText="1"/>
    </xf>
    <xf numFmtId="166" fontId="5" fillId="4" borderId="16" xfId="0" applyNumberFormat="1" applyFont="1" applyFill="1" applyBorder="1" applyAlignment="1">
      <alignment horizontal="center" wrapText="1"/>
    </xf>
    <xf numFmtId="2" fontId="10" fillId="4" borderId="0" xfId="0" applyNumberFormat="1" applyFont="1" applyFill="1" applyBorder="1" applyAlignment="1">
      <alignment horizontal="right" wrapText="1"/>
    </xf>
    <xf numFmtId="2" fontId="10" fillId="0" borderId="0" xfId="0" applyNumberFormat="1" applyFont="1" applyFill="1" applyBorder="1" applyAlignment="1">
      <alignment horizontal="right" wrapText="1"/>
    </xf>
    <xf numFmtId="166" fontId="49" fillId="4" borderId="0" xfId="0" applyNumberFormat="1" applyFont="1" applyFill="1" applyAlignment="1">
      <alignment wrapText="1"/>
    </xf>
    <xf numFmtId="0" fontId="49" fillId="4" borderId="0" xfId="0" applyFont="1" applyFill="1" applyAlignment="1">
      <alignment wrapText="1"/>
    </xf>
    <xf numFmtId="167" fontId="36" fillId="0" borderId="0" xfId="0" applyNumberFormat="1" applyFont="1" applyFill="1" applyAlignment="1">
      <alignment horizontal="center" vertical="top" wrapText="1"/>
    </xf>
    <xf numFmtId="169" fontId="20" fillId="4" borderId="0" xfId="0" applyNumberFormat="1" applyFont="1" applyFill="1" applyAlignment="1">
      <alignment wrapText="1"/>
    </xf>
    <xf numFmtId="169" fontId="20" fillId="0" borderId="0" xfId="0" applyNumberFormat="1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167" fontId="9" fillId="0" borderId="0" xfId="0" applyNumberFormat="1" applyFont="1" applyFill="1" applyBorder="1" applyAlignment="1">
      <alignment horizontal="left" wrapText="1"/>
    </xf>
    <xf numFmtId="167" fontId="9" fillId="0" borderId="67" xfId="0" applyNumberFormat="1" applyFont="1" applyFill="1" applyBorder="1" applyAlignment="1">
      <alignment horizontal="left" wrapText="1"/>
    </xf>
    <xf numFmtId="0" fontId="37" fillId="0" borderId="11" xfId="10" applyFont="1" applyFill="1" applyBorder="1" applyAlignment="1">
      <alignment horizontal="center" wrapText="1"/>
    </xf>
    <xf numFmtId="0" fontId="37" fillId="0" borderId="51" xfId="10" applyFont="1" applyFill="1" applyBorder="1" applyAlignment="1">
      <alignment horizontal="center" wrapText="1"/>
    </xf>
    <xf numFmtId="0" fontId="37" fillId="0" borderId="56" xfId="10" applyFont="1" applyFill="1" applyBorder="1" applyAlignment="1">
      <alignment horizontal="center" wrapText="1"/>
    </xf>
    <xf numFmtId="1" fontId="15" fillId="0" borderId="0" xfId="0" applyNumberFormat="1" applyFont="1" applyFill="1" applyBorder="1" applyAlignment="1">
      <alignment horizontal="right" wrapText="1"/>
    </xf>
    <xf numFmtId="167" fontId="0" fillId="0" borderId="0" xfId="0" applyNumberFormat="1" applyAlignment="1">
      <alignment wrapText="1"/>
    </xf>
    <xf numFmtId="0" fontId="39" fillId="0" borderId="0" xfId="0" applyFont="1" applyFill="1" applyAlignment="1">
      <alignment horizontal="center" wrapText="1"/>
    </xf>
    <xf numFmtId="170" fontId="15" fillId="0" borderId="28" xfId="0" applyNumberFormat="1" applyFont="1" applyFill="1" applyBorder="1" applyAlignment="1">
      <alignment horizontal="center" wrapText="1"/>
    </xf>
    <xf numFmtId="170" fontId="15" fillId="0" borderId="67" xfId="0" applyNumberFormat="1" applyFont="1" applyFill="1" applyBorder="1" applyAlignment="1">
      <alignment horizontal="center" wrapText="1"/>
    </xf>
    <xf numFmtId="170" fontId="15" fillId="0" borderId="0" xfId="0" applyNumberFormat="1" applyFont="1" applyFill="1" applyBorder="1" applyAlignment="1">
      <alignment horizontal="center" wrapText="1"/>
    </xf>
    <xf numFmtId="170" fontId="20" fillId="5" borderId="64" xfId="0" applyNumberFormat="1" applyFont="1" applyFill="1" applyBorder="1" applyAlignment="1">
      <alignment horizontal="center" wrapText="1"/>
    </xf>
    <xf numFmtId="170" fontId="49" fillId="0" borderId="5" xfId="0" applyNumberFormat="1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0" fillId="0" borderId="0" xfId="0" applyAlignment="1">
      <alignment horizontal="centerContinuous" wrapText="1"/>
    </xf>
    <xf numFmtId="0" fontId="18" fillId="0" borderId="3" xfId="0" applyFont="1" applyFill="1" applyBorder="1" applyAlignment="1">
      <alignment horizontal="center" wrapText="1"/>
    </xf>
    <xf numFmtId="0" fontId="18" fillId="0" borderId="6" xfId="0" applyFont="1" applyFill="1" applyBorder="1" applyAlignment="1">
      <alignment horizontal="center" wrapText="1"/>
    </xf>
    <xf numFmtId="3" fontId="7" fillId="0" borderId="12" xfId="0" applyNumberFormat="1" applyFont="1" applyFill="1" applyBorder="1" applyAlignment="1">
      <alignment horizontal="center" wrapText="1"/>
    </xf>
    <xf numFmtId="3" fontId="7" fillId="0" borderId="55" xfId="0" applyNumberFormat="1" applyFont="1" applyFill="1" applyBorder="1" applyAlignment="1">
      <alignment horizontal="center" wrapText="1"/>
    </xf>
    <xf numFmtId="3" fontId="6" fillId="5" borderId="44" xfId="0" applyNumberFormat="1" applyFont="1" applyFill="1" applyBorder="1" applyAlignment="1">
      <alignment horizontal="center" wrapText="1"/>
    </xf>
    <xf numFmtId="3" fontId="7" fillId="0" borderId="6" xfId="0" applyNumberFormat="1" applyFont="1" applyFill="1" applyBorder="1" applyAlignment="1">
      <alignment horizontal="center" wrapText="1"/>
    </xf>
    <xf numFmtId="3" fontId="6" fillId="5" borderId="16" xfId="0" applyNumberFormat="1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 wrapText="1"/>
    </xf>
    <xf numFmtId="3" fontId="6" fillId="5" borderId="63" xfId="0" applyNumberFormat="1" applyFont="1" applyFill="1" applyBorder="1" applyAlignment="1">
      <alignment horizontal="center" wrapText="1"/>
    </xf>
    <xf numFmtId="3" fontId="70" fillId="0" borderId="0" xfId="0" applyNumberFormat="1" applyFont="1" applyBorder="1" applyAlignment="1">
      <alignment horizontal="center" wrapText="1"/>
    </xf>
    <xf numFmtId="3" fontId="68" fillId="0" borderId="0" xfId="0" applyNumberFormat="1" applyFont="1" applyBorder="1" applyAlignment="1">
      <alignment horizontal="center" wrapText="1"/>
    </xf>
    <xf numFmtId="3" fontId="39" fillId="0" borderId="0" xfId="0" applyNumberFormat="1" applyFont="1" applyFill="1" applyBorder="1" applyAlignment="1">
      <alignment horizontal="center" wrapText="1"/>
    </xf>
    <xf numFmtId="1" fontId="20" fillId="4" borderId="0" xfId="0" applyNumberFormat="1" applyFont="1" applyFill="1" applyBorder="1" applyAlignment="1">
      <alignment horizontal="center" wrapText="1"/>
    </xf>
    <xf numFmtId="1" fontId="20" fillId="4" borderId="0" xfId="0" applyNumberFormat="1" applyFont="1" applyFill="1" applyAlignment="1">
      <alignment horizontal="center" wrapText="1"/>
    </xf>
    <xf numFmtId="1" fontId="12" fillId="0" borderId="0" xfId="0" applyNumberFormat="1" applyFont="1" applyFill="1" applyBorder="1" applyAlignment="1">
      <alignment horizontal="center" wrapText="1"/>
    </xf>
    <xf numFmtId="3" fontId="28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0" fontId="48" fillId="0" borderId="0" xfId="0" applyFont="1" applyFill="1" applyBorder="1" applyAlignment="1">
      <alignment wrapText="1"/>
    </xf>
    <xf numFmtId="173" fontId="27" fillId="0" borderId="0" xfId="14" applyNumberFormat="1" applyFont="1" applyFill="1" applyBorder="1" applyAlignment="1" applyProtection="1">
      <alignment horizontal="right" wrapText="1"/>
      <protection locked="0"/>
    </xf>
    <xf numFmtId="173" fontId="90" fillId="0" borderId="0" xfId="14" applyNumberFormat="1" applyFont="1" applyFill="1" applyBorder="1" applyAlignment="1" applyProtection="1">
      <alignment horizontal="right" wrapText="1"/>
      <protection locked="0"/>
    </xf>
    <xf numFmtId="173" fontId="27" fillId="0" borderId="0" xfId="14" applyNumberFormat="1" applyFont="1" applyFill="1" applyBorder="1" applyAlignment="1" applyProtection="1">
      <alignment horizontal="right" vertical="center" wrapText="1"/>
      <protection locked="0"/>
    </xf>
    <xf numFmtId="173" fontId="91" fillId="9" borderId="21" xfId="14" applyNumberFormat="1" applyFont="1" applyFill="1" applyBorder="1" applyAlignment="1" applyProtection="1">
      <alignment horizontal="right" wrapText="1"/>
    </xf>
    <xf numFmtId="173" fontId="91" fillId="9" borderId="25" xfId="14" applyNumberFormat="1" applyFont="1" applyFill="1" applyBorder="1" applyAlignment="1" applyProtection="1">
      <alignment horizontal="center" wrapText="1"/>
    </xf>
    <xf numFmtId="173" fontId="91" fillId="9" borderId="11" xfId="14" applyNumberFormat="1" applyFont="1" applyFill="1" applyBorder="1" applyAlignment="1" applyProtection="1">
      <alignment horizontal="center" wrapText="1"/>
    </xf>
    <xf numFmtId="1" fontId="92" fillId="9" borderId="51" xfId="14" applyNumberFormat="1" applyFont="1" applyFill="1" applyBorder="1" applyAlignment="1" applyProtection="1">
      <alignment horizontal="center" wrapText="1"/>
    </xf>
    <xf numFmtId="1" fontId="92" fillId="11" borderId="25" xfId="14" applyNumberFormat="1" applyFont="1" applyFill="1" applyBorder="1" applyAlignment="1" applyProtection="1">
      <alignment horizontal="center" wrapText="1"/>
    </xf>
    <xf numFmtId="166" fontId="18" fillId="0" borderId="72" xfId="14" applyNumberFormat="1" applyFont="1" applyFill="1" applyBorder="1" applyAlignment="1" applyProtection="1">
      <alignment horizontal="right" wrapText="1"/>
      <protection locked="0"/>
    </xf>
    <xf numFmtId="166" fontId="93" fillId="0" borderId="68" xfId="14" applyNumberFormat="1" applyFont="1" applyFill="1" applyBorder="1" applyAlignment="1" applyProtection="1">
      <alignment horizontal="right" wrapText="1"/>
      <protection locked="0"/>
    </xf>
    <xf numFmtId="166" fontId="94" fillId="9" borderId="8" xfId="14" applyNumberFormat="1" applyFont="1" applyFill="1" applyBorder="1" applyAlignment="1" applyProtection="1">
      <alignment horizontal="right" wrapText="1"/>
      <protection locked="0"/>
    </xf>
    <xf numFmtId="166" fontId="94" fillId="0" borderId="72" xfId="14" applyNumberFormat="1" applyFont="1" applyFill="1" applyBorder="1" applyAlignment="1" applyProtection="1">
      <alignment horizontal="right" wrapText="1"/>
      <protection locked="0"/>
    </xf>
    <xf numFmtId="166" fontId="93" fillId="0" borderId="0" xfId="14" applyNumberFormat="1" applyFont="1" applyFill="1" applyBorder="1" applyAlignment="1" applyProtection="1">
      <alignment horizontal="right" wrapText="1"/>
      <protection locked="0"/>
    </xf>
  </cellXfs>
  <cellStyles count="17">
    <cellStyle name="čárky 2" xfId="2"/>
    <cellStyle name="čárky 3" xfId="3"/>
    <cellStyle name="čárky 4" xfId="12"/>
    <cellStyle name="Normální" xfId="0" builtinId="0"/>
    <cellStyle name="normální 2" xfId="6"/>
    <cellStyle name="normální 2 2" xfId="13"/>
    <cellStyle name="normální 3" xfId="4"/>
    <cellStyle name="normální 3 2" xfId="7"/>
    <cellStyle name="normální 4" xfId="8"/>
    <cellStyle name="Normální 5" xfId="9"/>
    <cellStyle name="Normální 6" xfId="16"/>
    <cellStyle name="normální_4_výpočet_odpadů_z_kategorizace" xfId="10"/>
    <cellStyle name="normální_Kubatury SO 60-33-01-spodek" xfId="5"/>
    <cellStyle name="normální_POL.XLS" xfId="14"/>
    <cellStyle name="normální_SOxxxxxx" xfId="15"/>
    <cellStyle name="normální_vyhybky" xfId="11"/>
    <cellStyle name="Procenta" xfId="1" builtinId="5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936654</xdr:colOff>
      <xdr:row>1</xdr:row>
      <xdr:rowOff>190501</xdr:rowOff>
    </xdr:to>
    <xdr:sp macro="[1]!Makro2" textlink="">
      <xdr:nvSpPr>
        <xdr:cNvPr id="4" name="Text Box 3"/>
        <xdr:cNvSpPr txBox="1">
          <a:spLocks noChangeArrowheads="1"/>
        </xdr:cNvSpPr>
      </xdr:nvSpPr>
      <xdr:spPr bwMode="auto">
        <a:xfrm>
          <a:off x="76201" y="400051"/>
          <a:ext cx="965228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1277" name="Button 13" hidden="1">
              <a:extLst>
                <a:ext uri="{63B3BB69-23CF-44E3-9099-C40C66FF867C}">
                  <a14:compatExt spid="_x0000_s11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  <a:endParaRPr lang="cs-CZ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13-04_&#268;esk&#253;%20Brod/SO2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2111"/>
    </sheetNames>
    <definedNames>
      <definedName name="Makro2"/>
      <definedName name="Makro4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005"/>
  <sheetViews>
    <sheetView tabSelected="1" view="pageBreakPreview" topLeftCell="E73" zoomScale="70" zoomScaleNormal="100" zoomScaleSheetLayoutView="70" workbookViewId="0">
      <selection sqref="A1:P80"/>
    </sheetView>
  </sheetViews>
  <sheetFormatPr defaultRowHeight="12.75" x14ac:dyDescent="0.2"/>
  <cols>
    <col min="1" max="1" width="4.28515625" style="648" customWidth="1"/>
    <col min="2" max="2" width="16.140625" style="777" customWidth="1"/>
    <col min="3" max="3" width="57.7109375" style="777" customWidth="1"/>
    <col min="4" max="4" width="7.85546875" style="648" customWidth="1"/>
    <col min="5" max="5" width="11.7109375" style="685" customWidth="1"/>
    <col min="6" max="6" width="45.85546875" style="984" customWidth="1"/>
    <col min="7" max="7" width="8.5703125" style="648" customWidth="1"/>
    <col min="8" max="8" width="9.7109375" style="648" customWidth="1"/>
    <col min="9" max="9" width="11.85546875" style="648" customWidth="1"/>
    <col min="10" max="10" width="11.5703125" style="705" customWidth="1"/>
    <col min="11" max="11" width="18.7109375" style="705" customWidth="1"/>
    <col min="12" max="12" width="4.140625" style="704" customWidth="1"/>
    <col min="13" max="13" width="5.85546875" style="705" customWidth="1"/>
    <col min="14" max="14" width="8.85546875" style="648" customWidth="1"/>
    <col min="15" max="15" width="64.140625" style="796" customWidth="1"/>
    <col min="16" max="16" width="64.140625" style="797" customWidth="1"/>
    <col min="17" max="17" width="4.5703125" style="648" customWidth="1"/>
    <col min="18" max="18" width="3.7109375" style="648" customWidth="1"/>
    <col min="19" max="19" width="3.42578125" style="648" customWidth="1"/>
    <col min="20" max="20" width="7.85546875" style="648" customWidth="1"/>
    <col min="21" max="21" width="8.42578125" style="648" customWidth="1"/>
    <col min="22" max="256" width="9.140625" style="648"/>
    <col min="257" max="257" width="4.28515625" style="648" customWidth="1"/>
    <col min="258" max="258" width="16.140625" style="648" customWidth="1"/>
    <col min="259" max="259" width="57.7109375" style="648" customWidth="1"/>
    <col min="260" max="260" width="7.85546875" style="648" customWidth="1"/>
    <col min="261" max="261" width="11.7109375" style="648" customWidth="1"/>
    <col min="262" max="262" width="9.5703125" style="648" customWidth="1"/>
    <col min="263" max="263" width="8.5703125" style="648" customWidth="1"/>
    <col min="264" max="264" width="9.7109375" style="648" customWidth="1"/>
    <col min="265" max="265" width="11.85546875" style="648" customWidth="1"/>
    <col min="266" max="266" width="11.5703125" style="648" customWidth="1"/>
    <col min="267" max="267" width="18.7109375" style="648" customWidth="1"/>
    <col min="268" max="268" width="4.140625" style="648" customWidth="1"/>
    <col min="269" max="269" width="5.85546875" style="648" customWidth="1"/>
    <col min="270" max="270" width="8.85546875" style="648" customWidth="1"/>
    <col min="271" max="271" width="20.28515625" style="648" customWidth="1"/>
    <col min="272" max="272" width="40.5703125" style="648" customWidth="1"/>
    <col min="273" max="273" width="4.5703125" style="648" customWidth="1"/>
    <col min="274" max="274" width="3.7109375" style="648" customWidth="1"/>
    <col min="275" max="275" width="3.42578125" style="648" customWidth="1"/>
    <col min="276" max="276" width="7.85546875" style="648" customWidth="1"/>
    <col min="277" max="277" width="8.42578125" style="648" customWidth="1"/>
    <col min="278" max="512" width="9.140625" style="648"/>
    <col min="513" max="513" width="4.28515625" style="648" customWidth="1"/>
    <col min="514" max="514" width="16.140625" style="648" customWidth="1"/>
    <col min="515" max="515" width="57.7109375" style="648" customWidth="1"/>
    <col min="516" max="516" width="7.85546875" style="648" customWidth="1"/>
    <col min="517" max="517" width="11.7109375" style="648" customWidth="1"/>
    <col min="518" max="518" width="9.5703125" style="648" customWidth="1"/>
    <col min="519" max="519" width="8.5703125" style="648" customWidth="1"/>
    <col min="520" max="520" width="9.7109375" style="648" customWidth="1"/>
    <col min="521" max="521" width="11.85546875" style="648" customWidth="1"/>
    <col min="522" max="522" width="11.5703125" style="648" customWidth="1"/>
    <col min="523" max="523" width="18.7109375" style="648" customWidth="1"/>
    <col min="524" max="524" width="4.140625" style="648" customWidth="1"/>
    <col min="525" max="525" width="5.85546875" style="648" customWidth="1"/>
    <col min="526" max="526" width="8.85546875" style="648" customWidth="1"/>
    <col min="527" max="527" width="20.28515625" style="648" customWidth="1"/>
    <col min="528" max="528" width="40.5703125" style="648" customWidth="1"/>
    <col min="529" max="529" width="4.5703125" style="648" customWidth="1"/>
    <col min="530" max="530" width="3.7109375" style="648" customWidth="1"/>
    <col min="531" max="531" width="3.42578125" style="648" customWidth="1"/>
    <col min="532" max="532" width="7.85546875" style="648" customWidth="1"/>
    <col min="533" max="533" width="8.42578125" style="648" customWidth="1"/>
    <col min="534" max="768" width="9.140625" style="648"/>
    <col min="769" max="769" width="4.28515625" style="648" customWidth="1"/>
    <col min="770" max="770" width="16.140625" style="648" customWidth="1"/>
    <col min="771" max="771" width="57.7109375" style="648" customWidth="1"/>
    <col min="772" max="772" width="7.85546875" style="648" customWidth="1"/>
    <col min="773" max="773" width="11.7109375" style="648" customWidth="1"/>
    <col min="774" max="774" width="9.5703125" style="648" customWidth="1"/>
    <col min="775" max="775" width="8.5703125" style="648" customWidth="1"/>
    <col min="776" max="776" width="9.7109375" style="648" customWidth="1"/>
    <col min="777" max="777" width="11.85546875" style="648" customWidth="1"/>
    <col min="778" max="778" width="11.5703125" style="648" customWidth="1"/>
    <col min="779" max="779" width="18.7109375" style="648" customWidth="1"/>
    <col min="780" max="780" width="4.140625" style="648" customWidth="1"/>
    <col min="781" max="781" width="5.85546875" style="648" customWidth="1"/>
    <col min="782" max="782" width="8.85546875" style="648" customWidth="1"/>
    <col min="783" max="783" width="20.28515625" style="648" customWidth="1"/>
    <col min="784" max="784" width="40.5703125" style="648" customWidth="1"/>
    <col min="785" max="785" width="4.5703125" style="648" customWidth="1"/>
    <col min="786" max="786" width="3.7109375" style="648" customWidth="1"/>
    <col min="787" max="787" width="3.42578125" style="648" customWidth="1"/>
    <col min="788" max="788" width="7.85546875" style="648" customWidth="1"/>
    <col min="789" max="789" width="8.42578125" style="648" customWidth="1"/>
    <col min="790" max="1024" width="9.140625" style="648"/>
    <col min="1025" max="1025" width="4.28515625" style="648" customWidth="1"/>
    <col min="1026" max="1026" width="16.140625" style="648" customWidth="1"/>
    <col min="1027" max="1027" width="57.7109375" style="648" customWidth="1"/>
    <col min="1028" max="1028" width="7.85546875" style="648" customWidth="1"/>
    <col min="1029" max="1029" width="11.7109375" style="648" customWidth="1"/>
    <col min="1030" max="1030" width="9.5703125" style="648" customWidth="1"/>
    <col min="1031" max="1031" width="8.5703125" style="648" customWidth="1"/>
    <col min="1032" max="1032" width="9.7109375" style="648" customWidth="1"/>
    <col min="1033" max="1033" width="11.85546875" style="648" customWidth="1"/>
    <col min="1034" max="1034" width="11.5703125" style="648" customWidth="1"/>
    <col min="1035" max="1035" width="18.7109375" style="648" customWidth="1"/>
    <col min="1036" max="1036" width="4.140625" style="648" customWidth="1"/>
    <col min="1037" max="1037" width="5.85546875" style="648" customWidth="1"/>
    <col min="1038" max="1038" width="8.85546875" style="648" customWidth="1"/>
    <col min="1039" max="1039" width="20.28515625" style="648" customWidth="1"/>
    <col min="1040" max="1040" width="40.5703125" style="648" customWidth="1"/>
    <col min="1041" max="1041" width="4.5703125" style="648" customWidth="1"/>
    <col min="1042" max="1042" width="3.7109375" style="648" customWidth="1"/>
    <col min="1043" max="1043" width="3.42578125" style="648" customWidth="1"/>
    <col min="1044" max="1044" width="7.85546875" style="648" customWidth="1"/>
    <col min="1045" max="1045" width="8.42578125" style="648" customWidth="1"/>
    <col min="1046" max="1280" width="9.140625" style="648"/>
    <col min="1281" max="1281" width="4.28515625" style="648" customWidth="1"/>
    <col min="1282" max="1282" width="16.140625" style="648" customWidth="1"/>
    <col min="1283" max="1283" width="57.7109375" style="648" customWidth="1"/>
    <col min="1284" max="1284" width="7.85546875" style="648" customWidth="1"/>
    <col min="1285" max="1285" width="11.7109375" style="648" customWidth="1"/>
    <col min="1286" max="1286" width="9.5703125" style="648" customWidth="1"/>
    <col min="1287" max="1287" width="8.5703125" style="648" customWidth="1"/>
    <col min="1288" max="1288" width="9.7109375" style="648" customWidth="1"/>
    <col min="1289" max="1289" width="11.85546875" style="648" customWidth="1"/>
    <col min="1290" max="1290" width="11.5703125" style="648" customWidth="1"/>
    <col min="1291" max="1291" width="18.7109375" style="648" customWidth="1"/>
    <col min="1292" max="1292" width="4.140625" style="648" customWidth="1"/>
    <col min="1293" max="1293" width="5.85546875" style="648" customWidth="1"/>
    <col min="1294" max="1294" width="8.85546875" style="648" customWidth="1"/>
    <col min="1295" max="1295" width="20.28515625" style="648" customWidth="1"/>
    <col min="1296" max="1296" width="40.5703125" style="648" customWidth="1"/>
    <col min="1297" max="1297" width="4.5703125" style="648" customWidth="1"/>
    <col min="1298" max="1298" width="3.7109375" style="648" customWidth="1"/>
    <col min="1299" max="1299" width="3.42578125" style="648" customWidth="1"/>
    <col min="1300" max="1300" width="7.85546875" style="648" customWidth="1"/>
    <col min="1301" max="1301" width="8.42578125" style="648" customWidth="1"/>
    <col min="1302" max="1536" width="9.140625" style="648"/>
    <col min="1537" max="1537" width="4.28515625" style="648" customWidth="1"/>
    <col min="1538" max="1538" width="16.140625" style="648" customWidth="1"/>
    <col min="1539" max="1539" width="57.7109375" style="648" customWidth="1"/>
    <col min="1540" max="1540" width="7.85546875" style="648" customWidth="1"/>
    <col min="1541" max="1541" width="11.7109375" style="648" customWidth="1"/>
    <col min="1542" max="1542" width="9.5703125" style="648" customWidth="1"/>
    <col min="1543" max="1543" width="8.5703125" style="648" customWidth="1"/>
    <col min="1544" max="1544" width="9.7109375" style="648" customWidth="1"/>
    <col min="1545" max="1545" width="11.85546875" style="648" customWidth="1"/>
    <col min="1546" max="1546" width="11.5703125" style="648" customWidth="1"/>
    <col min="1547" max="1547" width="18.7109375" style="648" customWidth="1"/>
    <col min="1548" max="1548" width="4.140625" style="648" customWidth="1"/>
    <col min="1549" max="1549" width="5.85546875" style="648" customWidth="1"/>
    <col min="1550" max="1550" width="8.85546875" style="648" customWidth="1"/>
    <col min="1551" max="1551" width="20.28515625" style="648" customWidth="1"/>
    <col min="1552" max="1552" width="40.5703125" style="648" customWidth="1"/>
    <col min="1553" max="1553" width="4.5703125" style="648" customWidth="1"/>
    <col min="1554" max="1554" width="3.7109375" style="648" customWidth="1"/>
    <col min="1555" max="1555" width="3.42578125" style="648" customWidth="1"/>
    <col min="1556" max="1556" width="7.85546875" style="648" customWidth="1"/>
    <col min="1557" max="1557" width="8.42578125" style="648" customWidth="1"/>
    <col min="1558" max="1792" width="9.140625" style="648"/>
    <col min="1793" max="1793" width="4.28515625" style="648" customWidth="1"/>
    <col min="1794" max="1794" width="16.140625" style="648" customWidth="1"/>
    <col min="1795" max="1795" width="57.7109375" style="648" customWidth="1"/>
    <col min="1796" max="1796" width="7.85546875" style="648" customWidth="1"/>
    <col min="1797" max="1797" width="11.7109375" style="648" customWidth="1"/>
    <col min="1798" max="1798" width="9.5703125" style="648" customWidth="1"/>
    <col min="1799" max="1799" width="8.5703125" style="648" customWidth="1"/>
    <col min="1800" max="1800" width="9.7109375" style="648" customWidth="1"/>
    <col min="1801" max="1801" width="11.85546875" style="648" customWidth="1"/>
    <col min="1802" max="1802" width="11.5703125" style="648" customWidth="1"/>
    <col min="1803" max="1803" width="18.7109375" style="648" customWidth="1"/>
    <col min="1804" max="1804" width="4.140625" style="648" customWidth="1"/>
    <col min="1805" max="1805" width="5.85546875" style="648" customWidth="1"/>
    <col min="1806" max="1806" width="8.85546875" style="648" customWidth="1"/>
    <col min="1807" max="1807" width="20.28515625" style="648" customWidth="1"/>
    <col min="1808" max="1808" width="40.5703125" style="648" customWidth="1"/>
    <col min="1809" max="1809" width="4.5703125" style="648" customWidth="1"/>
    <col min="1810" max="1810" width="3.7109375" style="648" customWidth="1"/>
    <col min="1811" max="1811" width="3.42578125" style="648" customWidth="1"/>
    <col min="1812" max="1812" width="7.85546875" style="648" customWidth="1"/>
    <col min="1813" max="1813" width="8.42578125" style="648" customWidth="1"/>
    <col min="1814" max="2048" width="9.140625" style="648"/>
    <col min="2049" max="2049" width="4.28515625" style="648" customWidth="1"/>
    <col min="2050" max="2050" width="16.140625" style="648" customWidth="1"/>
    <col min="2051" max="2051" width="57.7109375" style="648" customWidth="1"/>
    <col min="2052" max="2052" width="7.85546875" style="648" customWidth="1"/>
    <col min="2053" max="2053" width="11.7109375" style="648" customWidth="1"/>
    <col min="2054" max="2054" width="9.5703125" style="648" customWidth="1"/>
    <col min="2055" max="2055" width="8.5703125" style="648" customWidth="1"/>
    <col min="2056" max="2056" width="9.7109375" style="648" customWidth="1"/>
    <col min="2057" max="2057" width="11.85546875" style="648" customWidth="1"/>
    <col min="2058" max="2058" width="11.5703125" style="648" customWidth="1"/>
    <col min="2059" max="2059" width="18.7109375" style="648" customWidth="1"/>
    <col min="2060" max="2060" width="4.140625" style="648" customWidth="1"/>
    <col min="2061" max="2061" width="5.85546875" style="648" customWidth="1"/>
    <col min="2062" max="2062" width="8.85546875" style="648" customWidth="1"/>
    <col min="2063" max="2063" width="20.28515625" style="648" customWidth="1"/>
    <col min="2064" max="2064" width="40.5703125" style="648" customWidth="1"/>
    <col min="2065" max="2065" width="4.5703125" style="648" customWidth="1"/>
    <col min="2066" max="2066" width="3.7109375" style="648" customWidth="1"/>
    <col min="2067" max="2067" width="3.42578125" style="648" customWidth="1"/>
    <col min="2068" max="2068" width="7.85546875" style="648" customWidth="1"/>
    <col min="2069" max="2069" width="8.42578125" style="648" customWidth="1"/>
    <col min="2070" max="2304" width="9.140625" style="648"/>
    <col min="2305" max="2305" width="4.28515625" style="648" customWidth="1"/>
    <col min="2306" max="2306" width="16.140625" style="648" customWidth="1"/>
    <col min="2307" max="2307" width="57.7109375" style="648" customWidth="1"/>
    <col min="2308" max="2308" width="7.85546875" style="648" customWidth="1"/>
    <col min="2309" max="2309" width="11.7109375" style="648" customWidth="1"/>
    <col min="2310" max="2310" width="9.5703125" style="648" customWidth="1"/>
    <col min="2311" max="2311" width="8.5703125" style="648" customWidth="1"/>
    <col min="2312" max="2312" width="9.7109375" style="648" customWidth="1"/>
    <col min="2313" max="2313" width="11.85546875" style="648" customWidth="1"/>
    <col min="2314" max="2314" width="11.5703125" style="648" customWidth="1"/>
    <col min="2315" max="2315" width="18.7109375" style="648" customWidth="1"/>
    <col min="2316" max="2316" width="4.140625" style="648" customWidth="1"/>
    <col min="2317" max="2317" width="5.85546875" style="648" customWidth="1"/>
    <col min="2318" max="2318" width="8.85546875" style="648" customWidth="1"/>
    <col min="2319" max="2319" width="20.28515625" style="648" customWidth="1"/>
    <col min="2320" max="2320" width="40.5703125" style="648" customWidth="1"/>
    <col min="2321" max="2321" width="4.5703125" style="648" customWidth="1"/>
    <col min="2322" max="2322" width="3.7109375" style="648" customWidth="1"/>
    <col min="2323" max="2323" width="3.42578125" style="648" customWidth="1"/>
    <col min="2324" max="2324" width="7.85546875" style="648" customWidth="1"/>
    <col min="2325" max="2325" width="8.42578125" style="648" customWidth="1"/>
    <col min="2326" max="2560" width="9.140625" style="648"/>
    <col min="2561" max="2561" width="4.28515625" style="648" customWidth="1"/>
    <col min="2562" max="2562" width="16.140625" style="648" customWidth="1"/>
    <col min="2563" max="2563" width="57.7109375" style="648" customWidth="1"/>
    <col min="2564" max="2564" width="7.85546875" style="648" customWidth="1"/>
    <col min="2565" max="2565" width="11.7109375" style="648" customWidth="1"/>
    <col min="2566" max="2566" width="9.5703125" style="648" customWidth="1"/>
    <col min="2567" max="2567" width="8.5703125" style="648" customWidth="1"/>
    <col min="2568" max="2568" width="9.7109375" style="648" customWidth="1"/>
    <col min="2569" max="2569" width="11.85546875" style="648" customWidth="1"/>
    <col min="2570" max="2570" width="11.5703125" style="648" customWidth="1"/>
    <col min="2571" max="2571" width="18.7109375" style="648" customWidth="1"/>
    <col min="2572" max="2572" width="4.140625" style="648" customWidth="1"/>
    <col min="2573" max="2573" width="5.85546875" style="648" customWidth="1"/>
    <col min="2574" max="2574" width="8.85546875" style="648" customWidth="1"/>
    <col min="2575" max="2575" width="20.28515625" style="648" customWidth="1"/>
    <col min="2576" max="2576" width="40.5703125" style="648" customWidth="1"/>
    <col min="2577" max="2577" width="4.5703125" style="648" customWidth="1"/>
    <col min="2578" max="2578" width="3.7109375" style="648" customWidth="1"/>
    <col min="2579" max="2579" width="3.42578125" style="648" customWidth="1"/>
    <col min="2580" max="2580" width="7.85546875" style="648" customWidth="1"/>
    <col min="2581" max="2581" width="8.42578125" style="648" customWidth="1"/>
    <col min="2582" max="2816" width="9.140625" style="648"/>
    <col min="2817" max="2817" width="4.28515625" style="648" customWidth="1"/>
    <col min="2818" max="2818" width="16.140625" style="648" customWidth="1"/>
    <col min="2819" max="2819" width="57.7109375" style="648" customWidth="1"/>
    <col min="2820" max="2820" width="7.85546875" style="648" customWidth="1"/>
    <col min="2821" max="2821" width="11.7109375" style="648" customWidth="1"/>
    <col min="2822" max="2822" width="9.5703125" style="648" customWidth="1"/>
    <col min="2823" max="2823" width="8.5703125" style="648" customWidth="1"/>
    <col min="2824" max="2824" width="9.7109375" style="648" customWidth="1"/>
    <col min="2825" max="2825" width="11.85546875" style="648" customWidth="1"/>
    <col min="2826" max="2826" width="11.5703125" style="648" customWidth="1"/>
    <col min="2827" max="2827" width="18.7109375" style="648" customWidth="1"/>
    <col min="2828" max="2828" width="4.140625" style="648" customWidth="1"/>
    <col min="2829" max="2829" width="5.85546875" style="648" customWidth="1"/>
    <col min="2830" max="2830" width="8.85546875" style="648" customWidth="1"/>
    <col min="2831" max="2831" width="20.28515625" style="648" customWidth="1"/>
    <col min="2832" max="2832" width="40.5703125" style="648" customWidth="1"/>
    <col min="2833" max="2833" width="4.5703125" style="648" customWidth="1"/>
    <col min="2834" max="2834" width="3.7109375" style="648" customWidth="1"/>
    <col min="2835" max="2835" width="3.42578125" style="648" customWidth="1"/>
    <col min="2836" max="2836" width="7.85546875" style="648" customWidth="1"/>
    <col min="2837" max="2837" width="8.42578125" style="648" customWidth="1"/>
    <col min="2838" max="3072" width="9.140625" style="648"/>
    <col min="3073" max="3073" width="4.28515625" style="648" customWidth="1"/>
    <col min="3074" max="3074" width="16.140625" style="648" customWidth="1"/>
    <col min="3075" max="3075" width="57.7109375" style="648" customWidth="1"/>
    <col min="3076" max="3076" width="7.85546875" style="648" customWidth="1"/>
    <col min="3077" max="3077" width="11.7109375" style="648" customWidth="1"/>
    <col min="3078" max="3078" width="9.5703125" style="648" customWidth="1"/>
    <col min="3079" max="3079" width="8.5703125" style="648" customWidth="1"/>
    <col min="3080" max="3080" width="9.7109375" style="648" customWidth="1"/>
    <col min="3081" max="3081" width="11.85546875" style="648" customWidth="1"/>
    <col min="3082" max="3082" width="11.5703125" style="648" customWidth="1"/>
    <col min="3083" max="3083" width="18.7109375" style="648" customWidth="1"/>
    <col min="3084" max="3084" width="4.140625" style="648" customWidth="1"/>
    <col min="3085" max="3085" width="5.85546875" style="648" customWidth="1"/>
    <col min="3086" max="3086" width="8.85546875" style="648" customWidth="1"/>
    <col min="3087" max="3087" width="20.28515625" style="648" customWidth="1"/>
    <col min="3088" max="3088" width="40.5703125" style="648" customWidth="1"/>
    <col min="3089" max="3089" width="4.5703125" style="648" customWidth="1"/>
    <col min="3090" max="3090" width="3.7109375" style="648" customWidth="1"/>
    <col min="3091" max="3091" width="3.42578125" style="648" customWidth="1"/>
    <col min="3092" max="3092" width="7.85546875" style="648" customWidth="1"/>
    <col min="3093" max="3093" width="8.42578125" style="648" customWidth="1"/>
    <col min="3094" max="3328" width="9.140625" style="648"/>
    <col min="3329" max="3329" width="4.28515625" style="648" customWidth="1"/>
    <col min="3330" max="3330" width="16.140625" style="648" customWidth="1"/>
    <col min="3331" max="3331" width="57.7109375" style="648" customWidth="1"/>
    <col min="3332" max="3332" width="7.85546875" style="648" customWidth="1"/>
    <col min="3333" max="3333" width="11.7109375" style="648" customWidth="1"/>
    <col min="3334" max="3334" width="9.5703125" style="648" customWidth="1"/>
    <col min="3335" max="3335" width="8.5703125" style="648" customWidth="1"/>
    <col min="3336" max="3336" width="9.7109375" style="648" customWidth="1"/>
    <col min="3337" max="3337" width="11.85546875" style="648" customWidth="1"/>
    <col min="3338" max="3338" width="11.5703125" style="648" customWidth="1"/>
    <col min="3339" max="3339" width="18.7109375" style="648" customWidth="1"/>
    <col min="3340" max="3340" width="4.140625" style="648" customWidth="1"/>
    <col min="3341" max="3341" width="5.85546875" style="648" customWidth="1"/>
    <col min="3342" max="3342" width="8.85546875" style="648" customWidth="1"/>
    <col min="3343" max="3343" width="20.28515625" style="648" customWidth="1"/>
    <col min="3344" max="3344" width="40.5703125" style="648" customWidth="1"/>
    <col min="3345" max="3345" width="4.5703125" style="648" customWidth="1"/>
    <col min="3346" max="3346" width="3.7109375" style="648" customWidth="1"/>
    <col min="3347" max="3347" width="3.42578125" style="648" customWidth="1"/>
    <col min="3348" max="3348" width="7.85546875" style="648" customWidth="1"/>
    <col min="3349" max="3349" width="8.42578125" style="648" customWidth="1"/>
    <col min="3350" max="3584" width="9.140625" style="648"/>
    <col min="3585" max="3585" width="4.28515625" style="648" customWidth="1"/>
    <col min="3586" max="3586" width="16.140625" style="648" customWidth="1"/>
    <col min="3587" max="3587" width="57.7109375" style="648" customWidth="1"/>
    <col min="3588" max="3588" width="7.85546875" style="648" customWidth="1"/>
    <col min="3589" max="3589" width="11.7109375" style="648" customWidth="1"/>
    <col min="3590" max="3590" width="9.5703125" style="648" customWidth="1"/>
    <col min="3591" max="3591" width="8.5703125" style="648" customWidth="1"/>
    <col min="3592" max="3592" width="9.7109375" style="648" customWidth="1"/>
    <col min="3593" max="3593" width="11.85546875" style="648" customWidth="1"/>
    <col min="3594" max="3594" width="11.5703125" style="648" customWidth="1"/>
    <col min="3595" max="3595" width="18.7109375" style="648" customWidth="1"/>
    <col min="3596" max="3596" width="4.140625" style="648" customWidth="1"/>
    <col min="3597" max="3597" width="5.85546875" style="648" customWidth="1"/>
    <col min="3598" max="3598" width="8.85546875" style="648" customWidth="1"/>
    <col min="3599" max="3599" width="20.28515625" style="648" customWidth="1"/>
    <col min="3600" max="3600" width="40.5703125" style="648" customWidth="1"/>
    <col min="3601" max="3601" width="4.5703125" style="648" customWidth="1"/>
    <col min="3602" max="3602" width="3.7109375" style="648" customWidth="1"/>
    <col min="3603" max="3603" width="3.42578125" style="648" customWidth="1"/>
    <col min="3604" max="3604" width="7.85546875" style="648" customWidth="1"/>
    <col min="3605" max="3605" width="8.42578125" style="648" customWidth="1"/>
    <col min="3606" max="3840" width="9.140625" style="648"/>
    <col min="3841" max="3841" width="4.28515625" style="648" customWidth="1"/>
    <col min="3842" max="3842" width="16.140625" style="648" customWidth="1"/>
    <col min="3843" max="3843" width="57.7109375" style="648" customWidth="1"/>
    <col min="3844" max="3844" width="7.85546875" style="648" customWidth="1"/>
    <col min="3845" max="3845" width="11.7109375" style="648" customWidth="1"/>
    <col min="3846" max="3846" width="9.5703125" style="648" customWidth="1"/>
    <col min="3847" max="3847" width="8.5703125" style="648" customWidth="1"/>
    <col min="3848" max="3848" width="9.7109375" style="648" customWidth="1"/>
    <col min="3849" max="3849" width="11.85546875" style="648" customWidth="1"/>
    <col min="3850" max="3850" width="11.5703125" style="648" customWidth="1"/>
    <col min="3851" max="3851" width="18.7109375" style="648" customWidth="1"/>
    <col min="3852" max="3852" width="4.140625" style="648" customWidth="1"/>
    <col min="3853" max="3853" width="5.85546875" style="648" customWidth="1"/>
    <col min="3854" max="3854" width="8.85546875" style="648" customWidth="1"/>
    <col min="3855" max="3855" width="20.28515625" style="648" customWidth="1"/>
    <col min="3856" max="3856" width="40.5703125" style="648" customWidth="1"/>
    <col min="3857" max="3857" width="4.5703125" style="648" customWidth="1"/>
    <col min="3858" max="3858" width="3.7109375" style="648" customWidth="1"/>
    <col min="3859" max="3859" width="3.42578125" style="648" customWidth="1"/>
    <col min="3860" max="3860" width="7.85546875" style="648" customWidth="1"/>
    <col min="3861" max="3861" width="8.42578125" style="648" customWidth="1"/>
    <col min="3862" max="4096" width="9.140625" style="648"/>
    <col min="4097" max="4097" width="4.28515625" style="648" customWidth="1"/>
    <col min="4098" max="4098" width="16.140625" style="648" customWidth="1"/>
    <col min="4099" max="4099" width="57.7109375" style="648" customWidth="1"/>
    <col min="4100" max="4100" width="7.85546875" style="648" customWidth="1"/>
    <col min="4101" max="4101" width="11.7109375" style="648" customWidth="1"/>
    <col min="4102" max="4102" width="9.5703125" style="648" customWidth="1"/>
    <col min="4103" max="4103" width="8.5703125" style="648" customWidth="1"/>
    <col min="4104" max="4104" width="9.7109375" style="648" customWidth="1"/>
    <col min="4105" max="4105" width="11.85546875" style="648" customWidth="1"/>
    <col min="4106" max="4106" width="11.5703125" style="648" customWidth="1"/>
    <col min="4107" max="4107" width="18.7109375" style="648" customWidth="1"/>
    <col min="4108" max="4108" width="4.140625" style="648" customWidth="1"/>
    <col min="4109" max="4109" width="5.85546875" style="648" customWidth="1"/>
    <col min="4110" max="4110" width="8.85546875" style="648" customWidth="1"/>
    <col min="4111" max="4111" width="20.28515625" style="648" customWidth="1"/>
    <col min="4112" max="4112" width="40.5703125" style="648" customWidth="1"/>
    <col min="4113" max="4113" width="4.5703125" style="648" customWidth="1"/>
    <col min="4114" max="4114" width="3.7109375" style="648" customWidth="1"/>
    <col min="4115" max="4115" width="3.42578125" style="648" customWidth="1"/>
    <col min="4116" max="4116" width="7.85546875" style="648" customWidth="1"/>
    <col min="4117" max="4117" width="8.42578125" style="648" customWidth="1"/>
    <col min="4118" max="4352" width="9.140625" style="648"/>
    <col min="4353" max="4353" width="4.28515625" style="648" customWidth="1"/>
    <col min="4354" max="4354" width="16.140625" style="648" customWidth="1"/>
    <col min="4355" max="4355" width="57.7109375" style="648" customWidth="1"/>
    <col min="4356" max="4356" width="7.85546875" style="648" customWidth="1"/>
    <col min="4357" max="4357" width="11.7109375" style="648" customWidth="1"/>
    <col min="4358" max="4358" width="9.5703125" style="648" customWidth="1"/>
    <col min="4359" max="4359" width="8.5703125" style="648" customWidth="1"/>
    <col min="4360" max="4360" width="9.7109375" style="648" customWidth="1"/>
    <col min="4361" max="4361" width="11.85546875" style="648" customWidth="1"/>
    <col min="4362" max="4362" width="11.5703125" style="648" customWidth="1"/>
    <col min="4363" max="4363" width="18.7109375" style="648" customWidth="1"/>
    <col min="4364" max="4364" width="4.140625" style="648" customWidth="1"/>
    <col min="4365" max="4365" width="5.85546875" style="648" customWidth="1"/>
    <col min="4366" max="4366" width="8.85546875" style="648" customWidth="1"/>
    <col min="4367" max="4367" width="20.28515625" style="648" customWidth="1"/>
    <col min="4368" max="4368" width="40.5703125" style="648" customWidth="1"/>
    <col min="4369" max="4369" width="4.5703125" style="648" customWidth="1"/>
    <col min="4370" max="4370" width="3.7109375" style="648" customWidth="1"/>
    <col min="4371" max="4371" width="3.42578125" style="648" customWidth="1"/>
    <col min="4372" max="4372" width="7.85546875" style="648" customWidth="1"/>
    <col min="4373" max="4373" width="8.42578125" style="648" customWidth="1"/>
    <col min="4374" max="4608" width="9.140625" style="648"/>
    <col min="4609" max="4609" width="4.28515625" style="648" customWidth="1"/>
    <col min="4610" max="4610" width="16.140625" style="648" customWidth="1"/>
    <col min="4611" max="4611" width="57.7109375" style="648" customWidth="1"/>
    <col min="4612" max="4612" width="7.85546875" style="648" customWidth="1"/>
    <col min="4613" max="4613" width="11.7109375" style="648" customWidth="1"/>
    <col min="4614" max="4614" width="9.5703125" style="648" customWidth="1"/>
    <col min="4615" max="4615" width="8.5703125" style="648" customWidth="1"/>
    <col min="4616" max="4616" width="9.7109375" style="648" customWidth="1"/>
    <col min="4617" max="4617" width="11.85546875" style="648" customWidth="1"/>
    <col min="4618" max="4618" width="11.5703125" style="648" customWidth="1"/>
    <col min="4619" max="4619" width="18.7109375" style="648" customWidth="1"/>
    <col min="4620" max="4620" width="4.140625" style="648" customWidth="1"/>
    <col min="4621" max="4621" width="5.85546875" style="648" customWidth="1"/>
    <col min="4622" max="4622" width="8.85546875" style="648" customWidth="1"/>
    <col min="4623" max="4623" width="20.28515625" style="648" customWidth="1"/>
    <col min="4624" max="4624" width="40.5703125" style="648" customWidth="1"/>
    <col min="4625" max="4625" width="4.5703125" style="648" customWidth="1"/>
    <col min="4626" max="4626" width="3.7109375" style="648" customWidth="1"/>
    <col min="4627" max="4627" width="3.42578125" style="648" customWidth="1"/>
    <col min="4628" max="4628" width="7.85546875" style="648" customWidth="1"/>
    <col min="4629" max="4629" width="8.42578125" style="648" customWidth="1"/>
    <col min="4630" max="4864" width="9.140625" style="648"/>
    <col min="4865" max="4865" width="4.28515625" style="648" customWidth="1"/>
    <col min="4866" max="4866" width="16.140625" style="648" customWidth="1"/>
    <col min="4867" max="4867" width="57.7109375" style="648" customWidth="1"/>
    <col min="4868" max="4868" width="7.85546875" style="648" customWidth="1"/>
    <col min="4869" max="4869" width="11.7109375" style="648" customWidth="1"/>
    <col min="4870" max="4870" width="9.5703125" style="648" customWidth="1"/>
    <col min="4871" max="4871" width="8.5703125" style="648" customWidth="1"/>
    <col min="4872" max="4872" width="9.7109375" style="648" customWidth="1"/>
    <col min="4873" max="4873" width="11.85546875" style="648" customWidth="1"/>
    <col min="4874" max="4874" width="11.5703125" style="648" customWidth="1"/>
    <col min="4875" max="4875" width="18.7109375" style="648" customWidth="1"/>
    <col min="4876" max="4876" width="4.140625" style="648" customWidth="1"/>
    <col min="4877" max="4877" width="5.85546875" style="648" customWidth="1"/>
    <col min="4878" max="4878" width="8.85546875" style="648" customWidth="1"/>
    <col min="4879" max="4879" width="20.28515625" style="648" customWidth="1"/>
    <col min="4880" max="4880" width="40.5703125" style="648" customWidth="1"/>
    <col min="4881" max="4881" width="4.5703125" style="648" customWidth="1"/>
    <col min="4882" max="4882" width="3.7109375" style="648" customWidth="1"/>
    <col min="4883" max="4883" width="3.42578125" style="648" customWidth="1"/>
    <col min="4884" max="4884" width="7.85546875" style="648" customWidth="1"/>
    <col min="4885" max="4885" width="8.42578125" style="648" customWidth="1"/>
    <col min="4886" max="5120" width="9.140625" style="648"/>
    <col min="5121" max="5121" width="4.28515625" style="648" customWidth="1"/>
    <col min="5122" max="5122" width="16.140625" style="648" customWidth="1"/>
    <col min="5123" max="5123" width="57.7109375" style="648" customWidth="1"/>
    <col min="5124" max="5124" width="7.85546875" style="648" customWidth="1"/>
    <col min="5125" max="5125" width="11.7109375" style="648" customWidth="1"/>
    <col min="5126" max="5126" width="9.5703125" style="648" customWidth="1"/>
    <col min="5127" max="5127" width="8.5703125" style="648" customWidth="1"/>
    <col min="5128" max="5128" width="9.7109375" style="648" customWidth="1"/>
    <col min="5129" max="5129" width="11.85546875" style="648" customWidth="1"/>
    <col min="5130" max="5130" width="11.5703125" style="648" customWidth="1"/>
    <col min="5131" max="5131" width="18.7109375" style="648" customWidth="1"/>
    <col min="5132" max="5132" width="4.140625" style="648" customWidth="1"/>
    <col min="5133" max="5133" width="5.85546875" style="648" customWidth="1"/>
    <col min="5134" max="5134" width="8.85546875" style="648" customWidth="1"/>
    <col min="5135" max="5135" width="20.28515625" style="648" customWidth="1"/>
    <col min="5136" max="5136" width="40.5703125" style="648" customWidth="1"/>
    <col min="5137" max="5137" width="4.5703125" style="648" customWidth="1"/>
    <col min="5138" max="5138" width="3.7109375" style="648" customWidth="1"/>
    <col min="5139" max="5139" width="3.42578125" style="648" customWidth="1"/>
    <col min="5140" max="5140" width="7.85546875" style="648" customWidth="1"/>
    <col min="5141" max="5141" width="8.42578125" style="648" customWidth="1"/>
    <col min="5142" max="5376" width="9.140625" style="648"/>
    <col min="5377" max="5377" width="4.28515625" style="648" customWidth="1"/>
    <col min="5378" max="5378" width="16.140625" style="648" customWidth="1"/>
    <col min="5379" max="5379" width="57.7109375" style="648" customWidth="1"/>
    <col min="5380" max="5380" width="7.85546875" style="648" customWidth="1"/>
    <col min="5381" max="5381" width="11.7109375" style="648" customWidth="1"/>
    <col min="5382" max="5382" width="9.5703125" style="648" customWidth="1"/>
    <col min="5383" max="5383" width="8.5703125" style="648" customWidth="1"/>
    <col min="5384" max="5384" width="9.7109375" style="648" customWidth="1"/>
    <col min="5385" max="5385" width="11.85546875" style="648" customWidth="1"/>
    <col min="5386" max="5386" width="11.5703125" style="648" customWidth="1"/>
    <col min="5387" max="5387" width="18.7109375" style="648" customWidth="1"/>
    <col min="5388" max="5388" width="4.140625" style="648" customWidth="1"/>
    <col min="5389" max="5389" width="5.85546875" style="648" customWidth="1"/>
    <col min="5390" max="5390" width="8.85546875" style="648" customWidth="1"/>
    <col min="5391" max="5391" width="20.28515625" style="648" customWidth="1"/>
    <col min="5392" max="5392" width="40.5703125" style="648" customWidth="1"/>
    <col min="5393" max="5393" width="4.5703125" style="648" customWidth="1"/>
    <col min="5394" max="5394" width="3.7109375" style="648" customWidth="1"/>
    <col min="5395" max="5395" width="3.42578125" style="648" customWidth="1"/>
    <col min="5396" max="5396" width="7.85546875" style="648" customWidth="1"/>
    <col min="5397" max="5397" width="8.42578125" style="648" customWidth="1"/>
    <col min="5398" max="5632" width="9.140625" style="648"/>
    <col min="5633" max="5633" width="4.28515625" style="648" customWidth="1"/>
    <col min="5634" max="5634" width="16.140625" style="648" customWidth="1"/>
    <col min="5635" max="5635" width="57.7109375" style="648" customWidth="1"/>
    <col min="5636" max="5636" width="7.85546875" style="648" customWidth="1"/>
    <col min="5637" max="5637" width="11.7109375" style="648" customWidth="1"/>
    <col min="5638" max="5638" width="9.5703125" style="648" customWidth="1"/>
    <col min="5639" max="5639" width="8.5703125" style="648" customWidth="1"/>
    <col min="5640" max="5640" width="9.7109375" style="648" customWidth="1"/>
    <col min="5641" max="5641" width="11.85546875" style="648" customWidth="1"/>
    <col min="5642" max="5642" width="11.5703125" style="648" customWidth="1"/>
    <col min="5643" max="5643" width="18.7109375" style="648" customWidth="1"/>
    <col min="5644" max="5644" width="4.140625" style="648" customWidth="1"/>
    <col min="5645" max="5645" width="5.85546875" style="648" customWidth="1"/>
    <col min="5646" max="5646" width="8.85546875" style="648" customWidth="1"/>
    <col min="5647" max="5647" width="20.28515625" style="648" customWidth="1"/>
    <col min="5648" max="5648" width="40.5703125" style="648" customWidth="1"/>
    <col min="5649" max="5649" width="4.5703125" style="648" customWidth="1"/>
    <col min="5650" max="5650" width="3.7109375" style="648" customWidth="1"/>
    <col min="5651" max="5651" width="3.42578125" style="648" customWidth="1"/>
    <col min="5652" max="5652" width="7.85546875" style="648" customWidth="1"/>
    <col min="5653" max="5653" width="8.42578125" style="648" customWidth="1"/>
    <col min="5654" max="5888" width="9.140625" style="648"/>
    <col min="5889" max="5889" width="4.28515625" style="648" customWidth="1"/>
    <col min="5890" max="5890" width="16.140625" style="648" customWidth="1"/>
    <col min="5891" max="5891" width="57.7109375" style="648" customWidth="1"/>
    <col min="5892" max="5892" width="7.85546875" style="648" customWidth="1"/>
    <col min="5893" max="5893" width="11.7109375" style="648" customWidth="1"/>
    <col min="5894" max="5894" width="9.5703125" style="648" customWidth="1"/>
    <col min="5895" max="5895" width="8.5703125" style="648" customWidth="1"/>
    <col min="5896" max="5896" width="9.7109375" style="648" customWidth="1"/>
    <col min="5897" max="5897" width="11.85546875" style="648" customWidth="1"/>
    <col min="5898" max="5898" width="11.5703125" style="648" customWidth="1"/>
    <col min="5899" max="5899" width="18.7109375" style="648" customWidth="1"/>
    <col min="5900" max="5900" width="4.140625" style="648" customWidth="1"/>
    <col min="5901" max="5901" width="5.85546875" style="648" customWidth="1"/>
    <col min="5902" max="5902" width="8.85546875" style="648" customWidth="1"/>
    <col min="5903" max="5903" width="20.28515625" style="648" customWidth="1"/>
    <col min="5904" max="5904" width="40.5703125" style="648" customWidth="1"/>
    <col min="5905" max="5905" width="4.5703125" style="648" customWidth="1"/>
    <col min="5906" max="5906" width="3.7109375" style="648" customWidth="1"/>
    <col min="5907" max="5907" width="3.42578125" style="648" customWidth="1"/>
    <col min="5908" max="5908" width="7.85546875" style="648" customWidth="1"/>
    <col min="5909" max="5909" width="8.42578125" style="648" customWidth="1"/>
    <col min="5910" max="6144" width="9.140625" style="648"/>
    <col min="6145" max="6145" width="4.28515625" style="648" customWidth="1"/>
    <col min="6146" max="6146" width="16.140625" style="648" customWidth="1"/>
    <col min="6147" max="6147" width="57.7109375" style="648" customWidth="1"/>
    <col min="6148" max="6148" width="7.85546875" style="648" customWidth="1"/>
    <col min="6149" max="6149" width="11.7109375" style="648" customWidth="1"/>
    <col min="6150" max="6150" width="9.5703125" style="648" customWidth="1"/>
    <col min="6151" max="6151" width="8.5703125" style="648" customWidth="1"/>
    <col min="6152" max="6152" width="9.7109375" style="648" customWidth="1"/>
    <col min="6153" max="6153" width="11.85546875" style="648" customWidth="1"/>
    <col min="6154" max="6154" width="11.5703125" style="648" customWidth="1"/>
    <col min="6155" max="6155" width="18.7109375" style="648" customWidth="1"/>
    <col min="6156" max="6156" width="4.140625" style="648" customWidth="1"/>
    <col min="6157" max="6157" width="5.85546875" style="648" customWidth="1"/>
    <col min="6158" max="6158" width="8.85546875" style="648" customWidth="1"/>
    <col min="6159" max="6159" width="20.28515625" style="648" customWidth="1"/>
    <col min="6160" max="6160" width="40.5703125" style="648" customWidth="1"/>
    <col min="6161" max="6161" width="4.5703125" style="648" customWidth="1"/>
    <col min="6162" max="6162" width="3.7109375" style="648" customWidth="1"/>
    <col min="6163" max="6163" width="3.42578125" style="648" customWidth="1"/>
    <col min="6164" max="6164" width="7.85546875" style="648" customWidth="1"/>
    <col min="6165" max="6165" width="8.42578125" style="648" customWidth="1"/>
    <col min="6166" max="6400" width="9.140625" style="648"/>
    <col min="6401" max="6401" width="4.28515625" style="648" customWidth="1"/>
    <col min="6402" max="6402" width="16.140625" style="648" customWidth="1"/>
    <col min="6403" max="6403" width="57.7109375" style="648" customWidth="1"/>
    <col min="6404" max="6404" width="7.85546875" style="648" customWidth="1"/>
    <col min="6405" max="6405" width="11.7109375" style="648" customWidth="1"/>
    <col min="6406" max="6406" width="9.5703125" style="648" customWidth="1"/>
    <col min="6407" max="6407" width="8.5703125" style="648" customWidth="1"/>
    <col min="6408" max="6408" width="9.7109375" style="648" customWidth="1"/>
    <col min="6409" max="6409" width="11.85546875" style="648" customWidth="1"/>
    <col min="6410" max="6410" width="11.5703125" style="648" customWidth="1"/>
    <col min="6411" max="6411" width="18.7109375" style="648" customWidth="1"/>
    <col min="6412" max="6412" width="4.140625" style="648" customWidth="1"/>
    <col min="6413" max="6413" width="5.85546875" style="648" customWidth="1"/>
    <col min="6414" max="6414" width="8.85546875" style="648" customWidth="1"/>
    <col min="6415" max="6415" width="20.28515625" style="648" customWidth="1"/>
    <col min="6416" max="6416" width="40.5703125" style="648" customWidth="1"/>
    <col min="6417" max="6417" width="4.5703125" style="648" customWidth="1"/>
    <col min="6418" max="6418" width="3.7109375" style="648" customWidth="1"/>
    <col min="6419" max="6419" width="3.42578125" style="648" customWidth="1"/>
    <col min="6420" max="6420" width="7.85546875" style="648" customWidth="1"/>
    <col min="6421" max="6421" width="8.42578125" style="648" customWidth="1"/>
    <col min="6422" max="6656" width="9.140625" style="648"/>
    <col min="6657" max="6657" width="4.28515625" style="648" customWidth="1"/>
    <col min="6658" max="6658" width="16.140625" style="648" customWidth="1"/>
    <col min="6659" max="6659" width="57.7109375" style="648" customWidth="1"/>
    <col min="6660" max="6660" width="7.85546875" style="648" customWidth="1"/>
    <col min="6661" max="6661" width="11.7109375" style="648" customWidth="1"/>
    <col min="6662" max="6662" width="9.5703125" style="648" customWidth="1"/>
    <col min="6663" max="6663" width="8.5703125" style="648" customWidth="1"/>
    <col min="6664" max="6664" width="9.7109375" style="648" customWidth="1"/>
    <col min="6665" max="6665" width="11.85546875" style="648" customWidth="1"/>
    <col min="6666" max="6666" width="11.5703125" style="648" customWidth="1"/>
    <col min="6667" max="6667" width="18.7109375" style="648" customWidth="1"/>
    <col min="6668" max="6668" width="4.140625" style="648" customWidth="1"/>
    <col min="6669" max="6669" width="5.85546875" style="648" customWidth="1"/>
    <col min="6670" max="6670" width="8.85546875" style="648" customWidth="1"/>
    <col min="6671" max="6671" width="20.28515625" style="648" customWidth="1"/>
    <col min="6672" max="6672" width="40.5703125" style="648" customWidth="1"/>
    <col min="6673" max="6673" width="4.5703125" style="648" customWidth="1"/>
    <col min="6674" max="6674" width="3.7109375" style="648" customWidth="1"/>
    <col min="6675" max="6675" width="3.42578125" style="648" customWidth="1"/>
    <col min="6676" max="6676" width="7.85546875" style="648" customWidth="1"/>
    <col min="6677" max="6677" width="8.42578125" style="648" customWidth="1"/>
    <col min="6678" max="6912" width="9.140625" style="648"/>
    <col min="6913" max="6913" width="4.28515625" style="648" customWidth="1"/>
    <col min="6914" max="6914" width="16.140625" style="648" customWidth="1"/>
    <col min="6915" max="6915" width="57.7109375" style="648" customWidth="1"/>
    <col min="6916" max="6916" width="7.85546875" style="648" customWidth="1"/>
    <col min="6917" max="6917" width="11.7109375" style="648" customWidth="1"/>
    <col min="6918" max="6918" width="9.5703125" style="648" customWidth="1"/>
    <col min="6919" max="6919" width="8.5703125" style="648" customWidth="1"/>
    <col min="6920" max="6920" width="9.7109375" style="648" customWidth="1"/>
    <col min="6921" max="6921" width="11.85546875" style="648" customWidth="1"/>
    <col min="6922" max="6922" width="11.5703125" style="648" customWidth="1"/>
    <col min="6923" max="6923" width="18.7109375" style="648" customWidth="1"/>
    <col min="6924" max="6924" width="4.140625" style="648" customWidth="1"/>
    <col min="6925" max="6925" width="5.85546875" style="648" customWidth="1"/>
    <col min="6926" max="6926" width="8.85546875" style="648" customWidth="1"/>
    <col min="6927" max="6927" width="20.28515625" style="648" customWidth="1"/>
    <col min="6928" max="6928" width="40.5703125" style="648" customWidth="1"/>
    <col min="6929" max="6929" width="4.5703125" style="648" customWidth="1"/>
    <col min="6930" max="6930" width="3.7109375" style="648" customWidth="1"/>
    <col min="6931" max="6931" width="3.42578125" style="648" customWidth="1"/>
    <col min="6932" max="6932" width="7.85546875" style="648" customWidth="1"/>
    <col min="6933" max="6933" width="8.42578125" style="648" customWidth="1"/>
    <col min="6934" max="7168" width="9.140625" style="648"/>
    <col min="7169" max="7169" width="4.28515625" style="648" customWidth="1"/>
    <col min="7170" max="7170" width="16.140625" style="648" customWidth="1"/>
    <col min="7171" max="7171" width="57.7109375" style="648" customWidth="1"/>
    <col min="7172" max="7172" width="7.85546875" style="648" customWidth="1"/>
    <col min="7173" max="7173" width="11.7109375" style="648" customWidth="1"/>
    <col min="7174" max="7174" width="9.5703125" style="648" customWidth="1"/>
    <col min="7175" max="7175" width="8.5703125" style="648" customWidth="1"/>
    <col min="7176" max="7176" width="9.7109375" style="648" customWidth="1"/>
    <col min="7177" max="7177" width="11.85546875" style="648" customWidth="1"/>
    <col min="7178" max="7178" width="11.5703125" style="648" customWidth="1"/>
    <col min="7179" max="7179" width="18.7109375" style="648" customWidth="1"/>
    <col min="7180" max="7180" width="4.140625" style="648" customWidth="1"/>
    <col min="7181" max="7181" width="5.85546875" style="648" customWidth="1"/>
    <col min="7182" max="7182" width="8.85546875" style="648" customWidth="1"/>
    <col min="7183" max="7183" width="20.28515625" style="648" customWidth="1"/>
    <col min="7184" max="7184" width="40.5703125" style="648" customWidth="1"/>
    <col min="7185" max="7185" width="4.5703125" style="648" customWidth="1"/>
    <col min="7186" max="7186" width="3.7109375" style="648" customWidth="1"/>
    <col min="7187" max="7187" width="3.42578125" style="648" customWidth="1"/>
    <col min="7188" max="7188" width="7.85546875" style="648" customWidth="1"/>
    <col min="7189" max="7189" width="8.42578125" style="648" customWidth="1"/>
    <col min="7190" max="7424" width="9.140625" style="648"/>
    <col min="7425" max="7425" width="4.28515625" style="648" customWidth="1"/>
    <col min="7426" max="7426" width="16.140625" style="648" customWidth="1"/>
    <col min="7427" max="7427" width="57.7109375" style="648" customWidth="1"/>
    <col min="7428" max="7428" width="7.85546875" style="648" customWidth="1"/>
    <col min="7429" max="7429" width="11.7109375" style="648" customWidth="1"/>
    <col min="7430" max="7430" width="9.5703125" style="648" customWidth="1"/>
    <col min="7431" max="7431" width="8.5703125" style="648" customWidth="1"/>
    <col min="7432" max="7432" width="9.7109375" style="648" customWidth="1"/>
    <col min="7433" max="7433" width="11.85546875" style="648" customWidth="1"/>
    <col min="7434" max="7434" width="11.5703125" style="648" customWidth="1"/>
    <col min="7435" max="7435" width="18.7109375" style="648" customWidth="1"/>
    <col min="7436" max="7436" width="4.140625" style="648" customWidth="1"/>
    <col min="7437" max="7437" width="5.85546875" style="648" customWidth="1"/>
    <col min="7438" max="7438" width="8.85546875" style="648" customWidth="1"/>
    <col min="7439" max="7439" width="20.28515625" style="648" customWidth="1"/>
    <col min="7440" max="7440" width="40.5703125" style="648" customWidth="1"/>
    <col min="7441" max="7441" width="4.5703125" style="648" customWidth="1"/>
    <col min="7442" max="7442" width="3.7109375" style="648" customWidth="1"/>
    <col min="7443" max="7443" width="3.42578125" style="648" customWidth="1"/>
    <col min="7444" max="7444" width="7.85546875" style="648" customWidth="1"/>
    <col min="7445" max="7445" width="8.42578125" style="648" customWidth="1"/>
    <col min="7446" max="7680" width="9.140625" style="648"/>
    <col min="7681" max="7681" width="4.28515625" style="648" customWidth="1"/>
    <col min="7682" max="7682" width="16.140625" style="648" customWidth="1"/>
    <col min="7683" max="7683" width="57.7109375" style="648" customWidth="1"/>
    <col min="7684" max="7684" width="7.85546875" style="648" customWidth="1"/>
    <col min="7685" max="7685" width="11.7109375" style="648" customWidth="1"/>
    <col min="7686" max="7686" width="9.5703125" style="648" customWidth="1"/>
    <col min="7687" max="7687" width="8.5703125" style="648" customWidth="1"/>
    <col min="7688" max="7688" width="9.7109375" style="648" customWidth="1"/>
    <col min="7689" max="7689" width="11.85546875" style="648" customWidth="1"/>
    <col min="7690" max="7690" width="11.5703125" style="648" customWidth="1"/>
    <col min="7691" max="7691" width="18.7109375" style="648" customWidth="1"/>
    <col min="7692" max="7692" width="4.140625" style="648" customWidth="1"/>
    <col min="7693" max="7693" width="5.85546875" style="648" customWidth="1"/>
    <col min="7694" max="7694" width="8.85546875" style="648" customWidth="1"/>
    <col min="7695" max="7695" width="20.28515625" style="648" customWidth="1"/>
    <col min="7696" max="7696" width="40.5703125" style="648" customWidth="1"/>
    <col min="7697" max="7697" width="4.5703125" style="648" customWidth="1"/>
    <col min="7698" max="7698" width="3.7109375" style="648" customWidth="1"/>
    <col min="7699" max="7699" width="3.42578125" style="648" customWidth="1"/>
    <col min="7700" max="7700" width="7.85546875" style="648" customWidth="1"/>
    <col min="7701" max="7701" width="8.42578125" style="648" customWidth="1"/>
    <col min="7702" max="7936" width="9.140625" style="648"/>
    <col min="7937" max="7937" width="4.28515625" style="648" customWidth="1"/>
    <col min="7938" max="7938" width="16.140625" style="648" customWidth="1"/>
    <col min="7939" max="7939" width="57.7109375" style="648" customWidth="1"/>
    <col min="7940" max="7940" width="7.85546875" style="648" customWidth="1"/>
    <col min="7941" max="7941" width="11.7109375" style="648" customWidth="1"/>
    <col min="7942" max="7942" width="9.5703125" style="648" customWidth="1"/>
    <col min="7943" max="7943" width="8.5703125" style="648" customWidth="1"/>
    <col min="7944" max="7944" width="9.7109375" style="648" customWidth="1"/>
    <col min="7945" max="7945" width="11.85546875" style="648" customWidth="1"/>
    <col min="7946" max="7946" width="11.5703125" style="648" customWidth="1"/>
    <col min="7947" max="7947" width="18.7109375" style="648" customWidth="1"/>
    <col min="7948" max="7948" width="4.140625" style="648" customWidth="1"/>
    <col min="7949" max="7949" width="5.85546875" style="648" customWidth="1"/>
    <col min="7950" max="7950" width="8.85546875" style="648" customWidth="1"/>
    <col min="7951" max="7951" width="20.28515625" style="648" customWidth="1"/>
    <col min="7952" max="7952" width="40.5703125" style="648" customWidth="1"/>
    <col min="7953" max="7953" width="4.5703125" style="648" customWidth="1"/>
    <col min="7954" max="7954" width="3.7109375" style="648" customWidth="1"/>
    <col min="7955" max="7955" width="3.42578125" style="648" customWidth="1"/>
    <col min="7956" max="7956" width="7.85546875" style="648" customWidth="1"/>
    <col min="7957" max="7957" width="8.42578125" style="648" customWidth="1"/>
    <col min="7958" max="8192" width="9.140625" style="648"/>
    <col min="8193" max="8193" width="4.28515625" style="648" customWidth="1"/>
    <col min="8194" max="8194" width="16.140625" style="648" customWidth="1"/>
    <col min="8195" max="8195" width="57.7109375" style="648" customWidth="1"/>
    <col min="8196" max="8196" width="7.85546875" style="648" customWidth="1"/>
    <col min="8197" max="8197" width="11.7109375" style="648" customWidth="1"/>
    <col min="8198" max="8198" width="9.5703125" style="648" customWidth="1"/>
    <col min="8199" max="8199" width="8.5703125" style="648" customWidth="1"/>
    <col min="8200" max="8200" width="9.7109375" style="648" customWidth="1"/>
    <col min="8201" max="8201" width="11.85546875" style="648" customWidth="1"/>
    <col min="8202" max="8202" width="11.5703125" style="648" customWidth="1"/>
    <col min="8203" max="8203" width="18.7109375" style="648" customWidth="1"/>
    <col min="8204" max="8204" width="4.140625" style="648" customWidth="1"/>
    <col min="8205" max="8205" width="5.85546875" style="648" customWidth="1"/>
    <col min="8206" max="8206" width="8.85546875" style="648" customWidth="1"/>
    <col min="8207" max="8207" width="20.28515625" style="648" customWidth="1"/>
    <col min="8208" max="8208" width="40.5703125" style="648" customWidth="1"/>
    <col min="8209" max="8209" width="4.5703125" style="648" customWidth="1"/>
    <col min="8210" max="8210" width="3.7109375" style="648" customWidth="1"/>
    <col min="8211" max="8211" width="3.42578125" style="648" customWidth="1"/>
    <col min="8212" max="8212" width="7.85546875" style="648" customWidth="1"/>
    <col min="8213" max="8213" width="8.42578125" style="648" customWidth="1"/>
    <col min="8214" max="8448" width="9.140625" style="648"/>
    <col min="8449" max="8449" width="4.28515625" style="648" customWidth="1"/>
    <col min="8450" max="8450" width="16.140625" style="648" customWidth="1"/>
    <col min="8451" max="8451" width="57.7109375" style="648" customWidth="1"/>
    <col min="8452" max="8452" width="7.85546875" style="648" customWidth="1"/>
    <col min="8453" max="8453" width="11.7109375" style="648" customWidth="1"/>
    <col min="8454" max="8454" width="9.5703125" style="648" customWidth="1"/>
    <col min="8455" max="8455" width="8.5703125" style="648" customWidth="1"/>
    <col min="8456" max="8456" width="9.7109375" style="648" customWidth="1"/>
    <col min="8457" max="8457" width="11.85546875" style="648" customWidth="1"/>
    <col min="8458" max="8458" width="11.5703125" style="648" customWidth="1"/>
    <col min="8459" max="8459" width="18.7109375" style="648" customWidth="1"/>
    <col min="8460" max="8460" width="4.140625" style="648" customWidth="1"/>
    <col min="8461" max="8461" width="5.85546875" style="648" customWidth="1"/>
    <col min="8462" max="8462" width="8.85546875" style="648" customWidth="1"/>
    <col min="8463" max="8463" width="20.28515625" style="648" customWidth="1"/>
    <col min="8464" max="8464" width="40.5703125" style="648" customWidth="1"/>
    <col min="8465" max="8465" width="4.5703125" style="648" customWidth="1"/>
    <col min="8466" max="8466" width="3.7109375" style="648" customWidth="1"/>
    <col min="8467" max="8467" width="3.42578125" style="648" customWidth="1"/>
    <col min="8468" max="8468" width="7.85546875" style="648" customWidth="1"/>
    <col min="8469" max="8469" width="8.42578125" style="648" customWidth="1"/>
    <col min="8470" max="8704" width="9.140625" style="648"/>
    <col min="8705" max="8705" width="4.28515625" style="648" customWidth="1"/>
    <col min="8706" max="8706" width="16.140625" style="648" customWidth="1"/>
    <col min="8707" max="8707" width="57.7109375" style="648" customWidth="1"/>
    <col min="8708" max="8708" width="7.85546875" style="648" customWidth="1"/>
    <col min="8709" max="8709" width="11.7109375" style="648" customWidth="1"/>
    <col min="8710" max="8710" width="9.5703125" style="648" customWidth="1"/>
    <col min="8711" max="8711" width="8.5703125" style="648" customWidth="1"/>
    <col min="8712" max="8712" width="9.7109375" style="648" customWidth="1"/>
    <col min="8713" max="8713" width="11.85546875" style="648" customWidth="1"/>
    <col min="8714" max="8714" width="11.5703125" style="648" customWidth="1"/>
    <col min="8715" max="8715" width="18.7109375" style="648" customWidth="1"/>
    <col min="8716" max="8716" width="4.140625" style="648" customWidth="1"/>
    <col min="8717" max="8717" width="5.85546875" style="648" customWidth="1"/>
    <col min="8718" max="8718" width="8.85546875" style="648" customWidth="1"/>
    <col min="8719" max="8719" width="20.28515625" style="648" customWidth="1"/>
    <col min="8720" max="8720" width="40.5703125" style="648" customWidth="1"/>
    <col min="8721" max="8721" width="4.5703125" style="648" customWidth="1"/>
    <col min="8722" max="8722" width="3.7109375" style="648" customWidth="1"/>
    <col min="8723" max="8723" width="3.42578125" style="648" customWidth="1"/>
    <col min="8724" max="8724" width="7.85546875" style="648" customWidth="1"/>
    <col min="8725" max="8725" width="8.42578125" style="648" customWidth="1"/>
    <col min="8726" max="8960" width="9.140625" style="648"/>
    <col min="8961" max="8961" width="4.28515625" style="648" customWidth="1"/>
    <col min="8962" max="8962" width="16.140625" style="648" customWidth="1"/>
    <col min="8963" max="8963" width="57.7109375" style="648" customWidth="1"/>
    <col min="8964" max="8964" width="7.85546875" style="648" customWidth="1"/>
    <col min="8965" max="8965" width="11.7109375" style="648" customWidth="1"/>
    <col min="8966" max="8966" width="9.5703125" style="648" customWidth="1"/>
    <col min="8967" max="8967" width="8.5703125" style="648" customWidth="1"/>
    <col min="8968" max="8968" width="9.7109375" style="648" customWidth="1"/>
    <col min="8969" max="8969" width="11.85546875" style="648" customWidth="1"/>
    <col min="8970" max="8970" width="11.5703125" style="648" customWidth="1"/>
    <col min="8971" max="8971" width="18.7109375" style="648" customWidth="1"/>
    <col min="8972" max="8972" width="4.140625" style="648" customWidth="1"/>
    <col min="8973" max="8973" width="5.85546875" style="648" customWidth="1"/>
    <col min="8974" max="8974" width="8.85546875" style="648" customWidth="1"/>
    <col min="8975" max="8975" width="20.28515625" style="648" customWidth="1"/>
    <col min="8976" max="8976" width="40.5703125" style="648" customWidth="1"/>
    <col min="8977" max="8977" width="4.5703125" style="648" customWidth="1"/>
    <col min="8978" max="8978" width="3.7109375" style="648" customWidth="1"/>
    <col min="8979" max="8979" width="3.42578125" style="648" customWidth="1"/>
    <col min="8980" max="8980" width="7.85546875" style="648" customWidth="1"/>
    <col min="8981" max="8981" width="8.42578125" style="648" customWidth="1"/>
    <col min="8982" max="9216" width="9.140625" style="648"/>
    <col min="9217" max="9217" width="4.28515625" style="648" customWidth="1"/>
    <col min="9218" max="9218" width="16.140625" style="648" customWidth="1"/>
    <col min="9219" max="9219" width="57.7109375" style="648" customWidth="1"/>
    <col min="9220" max="9220" width="7.85546875" style="648" customWidth="1"/>
    <col min="9221" max="9221" width="11.7109375" style="648" customWidth="1"/>
    <col min="9222" max="9222" width="9.5703125" style="648" customWidth="1"/>
    <col min="9223" max="9223" width="8.5703125" style="648" customWidth="1"/>
    <col min="9224" max="9224" width="9.7109375" style="648" customWidth="1"/>
    <col min="9225" max="9225" width="11.85546875" style="648" customWidth="1"/>
    <col min="9226" max="9226" width="11.5703125" style="648" customWidth="1"/>
    <col min="9227" max="9227" width="18.7109375" style="648" customWidth="1"/>
    <col min="9228" max="9228" width="4.140625" style="648" customWidth="1"/>
    <col min="9229" max="9229" width="5.85546875" style="648" customWidth="1"/>
    <col min="9230" max="9230" width="8.85546875" style="648" customWidth="1"/>
    <col min="9231" max="9231" width="20.28515625" style="648" customWidth="1"/>
    <col min="9232" max="9232" width="40.5703125" style="648" customWidth="1"/>
    <col min="9233" max="9233" width="4.5703125" style="648" customWidth="1"/>
    <col min="9234" max="9234" width="3.7109375" style="648" customWidth="1"/>
    <col min="9235" max="9235" width="3.42578125" style="648" customWidth="1"/>
    <col min="9236" max="9236" width="7.85546875" style="648" customWidth="1"/>
    <col min="9237" max="9237" width="8.42578125" style="648" customWidth="1"/>
    <col min="9238" max="9472" width="9.140625" style="648"/>
    <col min="9473" max="9473" width="4.28515625" style="648" customWidth="1"/>
    <col min="9474" max="9474" width="16.140625" style="648" customWidth="1"/>
    <col min="9475" max="9475" width="57.7109375" style="648" customWidth="1"/>
    <col min="9476" max="9476" width="7.85546875" style="648" customWidth="1"/>
    <col min="9477" max="9477" width="11.7109375" style="648" customWidth="1"/>
    <col min="9478" max="9478" width="9.5703125" style="648" customWidth="1"/>
    <col min="9479" max="9479" width="8.5703125" style="648" customWidth="1"/>
    <col min="9480" max="9480" width="9.7109375" style="648" customWidth="1"/>
    <col min="9481" max="9481" width="11.85546875" style="648" customWidth="1"/>
    <col min="9482" max="9482" width="11.5703125" style="648" customWidth="1"/>
    <col min="9483" max="9483" width="18.7109375" style="648" customWidth="1"/>
    <col min="9484" max="9484" width="4.140625" style="648" customWidth="1"/>
    <col min="9485" max="9485" width="5.85546875" style="648" customWidth="1"/>
    <col min="9486" max="9486" width="8.85546875" style="648" customWidth="1"/>
    <col min="9487" max="9487" width="20.28515625" style="648" customWidth="1"/>
    <col min="9488" max="9488" width="40.5703125" style="648" customWidth="1"/>
    <col min="9489" max="9489" width="4.5703125" style="648" customWidth="1"/>
    <col min="9490" max="9490" width="3.7109375" style="648" customWidth="1"/>
    <col min="9491" max="9491" width="3.42578125" style="648" customWidth="1"/>
    <col min="9492" max="9492" width="7.85546875" style="648" customWidth="1"/>
    <col min="9493" max="9493" width="8.42578125" style="648" customWidth="1"/>
    <col min="9494" max="9728" width="9.140625" style="648"/>
    <col min="9729" max="9729" width="4.28515625" style="648" customWidth="1"/>
    <col min="9730" max="9730" width="16.140625" style="648" customWidth="1"/>
    <col min="9731" max="9731" width="57.7109375" style="648" customWidth="1"/>
    <col min="9732" max="9732" width="7.85546875" style="648" customWidth="1"/>
    <col min="9733" max="9733" width="11.7109375" style="648" customWidth="1"/>
    <col min="9734" max="9734" width="9.5703125" style="648" customWidth="1"/>
    <col min="9735" max="9735" width="8.5703125" style="648" customWidth="1"/>
    <col min="9736" max="9736" width="9.7109375" style="648" customWidth="1"/>
    <col min="9737" max="9737" width="11.85546875" style="648" customWidth="1"/>
    <col min="9738" max="9738" width="11.5703125" style="648" customWidth="1"/>
    <col min="9739" max="9739" width="18.7109375" style="648" customWidth="1"/>
    <col min="9740" max="9740" width="4.140625" style="648" customWidth="1"/>
    <col min="9741" max="9741" width="5.85546875" style="648" customWidth="1"/>
    <col min="9742" max="9742" width="8.85546875" style="648" customWidth="1"/>
    <col min="9743" max="9743" width="20.28515625" style="648" customWidth="1"/>
    <col min="9744" max="9744" width="40.5703125" style="648" customWidth="1"/>
    <col min="9745" max="9745" width="4.5703125" style="648" customWidth="1"/>
    <col min="9746" max="9746" width="3.7109375" style="648" customWidth="1"/>
    <col min="9747" max="9747" width="3.42578125" style="648" customWidth="1"/>
    <col min="9748" max="9748" width="7.85546875" style="648" customWidth="1"/>
    <col min="9749" max="9749" width="8.42578125" style="648" customWidth="1"/>
    <col min="9750" max="9984" width="9.140625" style="648"/>
    <col min="9985" max="9985" width="4.28515625" style="648" customWidth="1"/>
    <col min="9986" max="9986" width="16.140625" style="648" customWidth="1"/>
    <col min="9987" max="9987" width="57.7109375" style="648" customWidth="1"/>
    <col min="9988" max="9988" width="7.85546875" style="648" customWidth="1"/>
    <col min="9989" max="9989" width="11.7109375" style="648" customWidth="1"/>
    <col min="9990" max="9990" width="9.5703125" style="648" customWidth="1"/>
    <col min="9991" max="9991" width="8.5703125" style="648" customWidth="1"/>
    <col min="9992" max="9992" width="9.7109375" style="648" customWidth="1"/>
    <col min="9993" max="9993" width="11.85546875" style="648" customWidth="1"/>
    <col min="9994" max="9994" width="11.5703125" style="648" customWidth="1"/>
    <col min="9995" max="9995" width="18.7109375" style="648" customWidth="1"/>
    <col min="9996" max="9996" width="4.140625" style="648" customWidth="1"/>
    <col min="9997" max="9997" width="5.85546875" style="648" customWidth="1"/>
    <col min="9998" max="9998" width="8.85546875" style="648" customWidth="1"/>
    <col min="9999" max="9999" width="20.28515625" style="648" customWidth="1"/>
    <col min="10000" max="10000" width="40.5703125" style="648" customWidth="1"/>
    <col min="10001" max="10001" width="4.5703125" style="648" customWidth="1"/>
    <col min="10002" max="10002" width="3.7109375" style="648" customWidth="1"/>
    <col min="10003" max="10003" width="3.42578125" style="648" customWidth="1"/>
    <col min="10004" max="10004" width="7.85546875" style="648" customWidth="1"/>
    <col min="10005" max="10005" width="8.42578125" style="648" customWidth="1"/>
    <col min="10006" max="10240" width="9.140625" style="648"/>
    <col min="10241" max="10241" width="4.28515625" style="648" customWidth="1"/>
    <col min="10242" max="10242" width="16.140625" style="648" customWidth="1"/>
    <col min="10243" max="10243" width="57.7109375" style="648" customWidth="1"/>
    <col min="10244" max="10244" width="7.85546875" style="648" customWidth="1"/>
    <col min="10245" max="10245" width="11.7109375" style="648" customWidth="1"/>
    <col min="10246" max="10246" width="9.5703125" style="648" customWidth="1"/>
    <col min="10247" max="10247" width="8.5703125" style="648" customWidth="1"/>
    <col min="10248" max="10248" width="9.7109375" style="648" customWidth="1"/>
    <col min="10249" max="10249" width="11.85546875" style="648" customWidth="1"/>
    <col min="10250" max="10250" width="11.5703125" style="648" customWidth="1"/>
    <col min="10251" max="10251" width="18.7109375" style="648" customWidth="1"/>
    <col min="10252" max="10252" width="4.140625" style="648" customWidth="1"/>
    <col min="10253" max="10253" width="5.85546875" style="648" customWidth="1"/>
    <col min="10254" max="10254" width="8.85546875" style="648" customWidth="1"/>
    <col min="10255" max="10255" width="20.28515625" style="648" customWidth="1"/>
    <col min="10256" max="10256" width="40.5703125" style="648" customWidth="1"/>
    <col min="10257" max="10257" width="4.5703125" style="648" customWidth="1"/>
    <col min="10258" max="10258" width="3.7109375" style="648" customWidth="1"/>
    <col min="10259" max="10259" width="3.42578125" style="648" customWidth="1"/>
    <col min="10260" max="10260" width="7.85546875" style="648" customWidth="1"/>
    <col min="10261" max="10261" width="8.42578125" style="648" customWidth="1"/>
    <col min="10262" max="10496" width="9.140625" style="648"/>
    <col min="10497" max="10497" width="4.28515625" style="648" customWidth="1"/>
    <col min="10498" max="10498" width="16.140625" style="648" customWidth="1"/>
    <col min="10499" max="10499" width="57.7109375" style="648" customWidth="1"/>
    <col min="10500" max="10500" width="7.85546875" style="648" customWidth="1"/>
    <col min="10501" max="10501" width="11.7109375" style="648" customWidth="1"/>
    <col min="10502" max="10502" width="9.5703125" style="648" customWidth="1"/>
    <col min="10503" max="10503" width="8.5703125" style="648" customWidth="1"/>
    <col min="10504" max="10504" width="9.7109375" style="648" customWidth="1"/>
    <col min="10505" max="10505" width="11.85546875" style="648" customWidth="1"/>
    <col min="10506" max="10506" width="11.5703125" style="648" customWidth="1"/>
    <col min="10507" max="10507" width="18.7109375" style="648" customWidth="1"/>
    <col min="10508" max="10508" width="4.140625" style="648" customWidth="1"/>
    <col min="10509" max="10509" width="5.85546875" style="648" customWidth="1"/>
    <col min="10510" max="10510" width="8.85546875" style="648" customWidth="1"/>
    <col min="10511" max="10511" width="20.28515625" style="648" customWidth="1"/>
    <col min="10512" max="10512" width="40.5703125" style="648" customWidth="1"/>
    <col min="10513" max="10513" width="4.5703125" style="648" customWidth="1"/>
    <col min="10514" max="10514" width="3.7109375" style="648" customWidth="1"/>
    <col min="10515" max="10515" width="3.42578125" style="648" customWidth="1"/>
    <col min="10516" max="10516" width="7.85546875" style="648" customWidth="1"/>
    <col min="10517" max="10517" width="8.42578125" style="648" customWidth="1"/>
    <col min="10518" max="10752" width="9.140625" style="648"/>
    <col min="10753" max="10753" width="4.28515625" style="648" customWidth="1"/>
    <col min="10754" max="10754" width="16.140625" style="648" customWidth="1"/>
    <col min="10755" max="10755" width="57.7109375" style="648" customWidth="1"/>
    <col min="10756" max="10756" width="7.85546875" style="648" customWidth="1"/>
    <col min="10757" max="10757" width="11.7109375" style="648" customWidth="1"/>
    <col min="10758" max="10758" width="9.5703125" style="648" customWidth="1"/>
    <col min="10759" max="10759" width="8.5703125" style="648" customWidth="1"/>
    <col min="10760" max="10760" width="9.7109375" style="648" customWidth="1"/>
    <col min="10761" max="10761" width="11.85546875" style="648" customWidth="1"/>
    <col min="10762" max="10762" width="11.5703125" style="648" customWidth="1"/>
    <col min="10763" max="10763" width="18.7109375" style="648" customWidth="1"/>
    <col min="10764" max="10764" width="4.140625" style="648" customWidth="1"/>
    <col min="10765" max="10765" width="5.85546875" style="648" customWidth="1"/>
    <col min="10766" max="10766" width="8.85546875" style="648" customWidth="1"/>
    <col min="10767" max="10767" width="20.28515625" style="648" customWidth="1"/>
    <col min="10768" max="10768" width="40.5703125" style="648" customWidth="1"/>
    <col min="10769" max="10769" width="4.5703125" style="648" customWidth="1"/>
    <col min="10770" max="10770" width="3.7109375" style="648" customWidth="1"/>
    <col min="10771" max="10771" width="3.42578125" style="648" customWidth="1"/>
    <col min="10772" max="10772" width="7.85546875" style="648" customWidth="1"/>
    <col min="10773" max="10773" width="8.42578125" style="648" customWidth="1"/>
    <col min="10774" max="11008" width="9.140625" style="648"/>
    <col min="11009" max="11009" width="4.28515625" style="648" customWidth="1"/>
    <col min="11010" max="11010" width="16.140625" style="648" customWidth="1"/>
    <col min="11011" max="11011" width="57.7109375" style="648" customWidth="1"/>
    <col min="11012" max="11012" width="7.85546875" style="648" customWidth="1"/>
    <col min="11013" max="11013" width="11.7109375" style="648" customWidth="1"/>
    <col min="11014" max="11014" width="9.5703125" style="648" customWidth="1"/>
    <col min="11015" max="11015" width="8.5703125" style="648" customWidth="1"/>
    <col min="11016" max="11016" width="9.7109375" style="648" customWidth="1"/>
    <col min="11017" max="11017" width="11.85546875" style="648" customWidth="1"/>
    <col min="11018" max="11018" width="11.5703125" style="648" customWidth="1"/>
    <col min="11019" max="11019" width="18.7109375" style="648" customWidth="1"/>
    <col min="11020" max="11020" width="4.140625" style="648" customWidth="1"/>
    <col min="11021" max="11021" width="5.85546875" style="648" customWidth="1"/>
    <col min="11022" max="11022" width="8.85546875" style="648" customWidth="1"/>
    <col min="11023" max="11023" width="20.28515625" style="648" customWidth="1"/>
    <col min="11024" max="11024" width="40.5703125" style="648" customWidth="1"/>
    <col min="11025" max="11025" width="4.5703125" style="648" customWidth="1"/>
    <col min="11026" max="11026" width="3.7109375" style="648" customWidth="1"/>
    <col min="11027" max="11027" width="3.42578125" style="648" customWidth="1"/>
    <col min="11028" max="11028" width="7.85546875" style="648" customWidth="1"/>
    <col min="11029" max="11029" width="8.42578125" style="648" customWidth="1"/>
    <col min="11030" max="11264" width="9.140625" style="648"/>
    <col min="11265" max="11265" width="4.28515625" style="648" customWidth="1"/>
    <col min="11266" max="11266" width="16.140625" style="648" customWidth="1"/>
    <col min="11267" max="11267" width="57.7109375" style="648" customWidth="1"/>
    <col min="11268" max="11268" width="7.85546875" style="648" customWidth="1"/>
    <col min="11269" max="11269" width="11.7109375" style="648" customWidth="1"/>
    <col min="11270" max="11270" width="9.5703125" style="648" customWidth="1"/>
    <col min="11271" max="11271" width="8.5703125" style="648" customWidth="1"/>
    <col min="11272" max="11272" width="9.7109375" style="648" customWidth="1"/>
    <col min="11273" max="11273" width="11.85546875" style="648" customWidth="1"/>
    <col min="11274" max="11274" width="11.5703125" style="648" customWidth="1"/>
    <col min="11275" max="11275" width="18.7109375" style="648" customWidth="1"/>
    <col min="11276" max="11276" width="4.140625" style="648" customWidth="1"/>
    <col min="11277" max="11277" width="5.85546875" style="648" customWidth="1"/>
    <col min="11278" max="11278" width="8.85546875" style="648" customWidth="1"/>
    <col min="11279" max="11279" width="20.28515625" style="648" customWidth="1"/>
    <col min="11280" max="11280" width="40.5703125" style="648" customWidth="1"/>
    <col min="11281" max="11281" width="4.5703125" style="648" customWidth="1"/>
    <col min="11282" max="11282" width="3.7109375" style="648" customWidth="1"/>
    <col min="11283" max="11283" width="3.42578125" style="648" customWidth="1"/>
    <col min="11284" max="11284" width="7.85546875" style="648" customWidth="1"/>
    <col min="11285" max="11285" width="8.42578125" style="648" customWidth="1"/>
    <col min="11286" max="11520" width="9.140625" style="648"/>
    <col min="11521" max="11521" width="4.28515625" style="648" customWidth="1"/>
    <col min="11522" max="11522" width="16.140625" style="648" customWidth="1"/>
    <col min="11523" max="11523" width="57.7109375" style="648" customWidth="1"/>
    <col min="11524" max="11524" width="7.85546875" style="648" customWidth="1"/>
    <col min="11525" max="11525" width="11.7109375" style="648" customWidth="1"/>
    <col min="11526" max="11526" width="9.5703125" style="648" customWidth="1"/>
    <col min="11527" max="11527" width="8.5703125" style="648" customWidth="1"/>
    <col min="11528" max="11528" width="9.7109375" style="648" customWidth="1"/>
    <col min="11529" max="11529" width="11.85546875" style="648" customWidth="1"/>
    <col min="11530" max="11530" width="11.5703125" style="648" customWidth="1"/>
    <col min="11531" max="11531" width="18.7109375" style="648" customWidth="1"/>
    <col min="11532" max="11532" width="4.140625" style="648" customWidth="1"/>
    <col min="11533" max="11533" width="5.85546875" style="648" customWidth="1"/>
    <col min="11534" max="11534" width="8.85546875" style="648" customWidth="1"/>
    <col min="11535" max="11535" width="20.28515625" style="648" customWidth="1"/>
    <col min="11536" max="11536" width="40.5703125" style="648" customWidth="1"/>
    <col min="11537" max="11537" width="4.5703125" style="648" customWidth="1"/>
    <col min="11538" max="11538" width="3.7109375" style="648" customWidth="1"/>
    <col min="11539" max="11539" width="3.42578125" style="648" customWidth="1"/>
    <col min="11540" max="11540" width="7.85546875" style="648" customWidth="1"/>
    <col min="11541" max="11541" width="8.42578125" style="648" customWidth="1"/>
    <col min="11542" max="11776" width="9.140625" style="648"/>
    <col min="11777" max="11777" width="4.28515625" style="648" customWidth="1"/>
    <col min="11778" max="11778" width="16.140625" style="648" customWidth="1"/>
    <col min="11779" max="11779" width="57.7109375" style="648" customWidth="1"/>
    <col min="11780" max="11780" width="7.85546875" style="648" customWidth="1"/>
    <col min="11781" max="11781" width="11.7109375" style="648" customWidth="1"/>
    <col min="11782" max="11782" width="9.5703125" style="648" customWidth="1"/>
    <col min="11783" max="11783" width="8.5703125" style="648" customWidth="1"/>
    <col min="11784" max="11784" width="9.7109375" style="648" customWidth="1"/>
    <col min="11785" max="11785" width="11.85546875" style="648" customWidth="1"/>
    <col min="11786" max="11786" width="11.5703125" style="648" customWidth="1"/>
    <col min="11787" max="11787" width="18.7109375" style="648" customWidth="1"/>
    <col min="11788" max="11788" width="4.140625" style="648" customWidth="1"/>
    <col min="11789" max="11789" width="5.85546875" style="648" customWidth="1"/>
    <col min="11790" max="11790" width="8.85546875" style="648" customWidth="1"/>
    <col min="11791" max="11791" width="20.28515625" style="648" customWidth="1"/>
    <col min="11792" max="11792" width="40.5703125" style="648" customWidth="1"/>
    <col min="11793" max="11793" width="4.5703125" style="648" customWidth="1"/>
    <col min="11794" max="11794" width="3.7109375" style="648" customWidth="1"/>
    <col min="11795" max="11795" width="3.42578125" style="648" customWidth="1"/>
    <col min="11796" max="11796" width="7.85546875" style="648" customWidth="1"/>
    <col min="11797" max="11797" width="8.42578125" style="648" customWidth="1"/>
    <col min="11798" max="12032" width="9.140625" style="648"/>
    <col min="12033" max="12033" width="4.28515625" style="648" customWidth="1"/>
    <col min="12034" max="12034" width="16.140625" style="648" customWidth="1"/>
    <col min="12035" max="12035" width="57.7109375" style="648" customWidth="1"/>
    <col min="12036" max="12036" width="7.85546875" style="648" customWidth="1"/>
    <col min="12037" max="12037" width="11.7109375" style="648" customWidth="1"/>
    <col min="12038" max="12038" width="9.5703125" style="648" customWidth="1"/>
    <col min="12039" max="12039" width="8.5703125" style="648" customWidth="1"/>
    <col min="12040" max="12040" width="9.7109375" style="648" customWidth="1"/>
    <col min="12041" max="12041" width="11.85546875" style="648" customWidth="1"/>
    <col min="12042" max="12042" width="11.5703125" style="648" customWidth="1"/>
    <col min="12043" max="12043" width="18.7109375" style="648" customWidth="1"/>
    <col min="12044" max="12044" width="4.140625" style="648" customWidth="1"/>
    <col min="12045" max="12045" width="5.85546875" style="648" customWidth="1"/>
    <col min="12046" max="12046" width="8.85546875" style="648" customWidth="1"/>
    <col min="12047" max="12047" width="20.28515625" style="648" customWidth="1"/>
    <col min="12048" max="12048" width="40.5703125" style="648" customWidth="1"/>
    <col min="12049" max="12049" width="4.5703125" style="648" customWidth="1"/>
    <col min="12050" max="12050" width="3.7109375" style="648" customWidth="1"/>
    <col min="12051" max="12051" width="3.42578125" style="648" customWidth="1"/>
    <col min="12052" max="12052" width="7.85546875" style="648" customWidth="1"/>
    <col min="12053" max="12053" width="8.42578125" style="648" customWidth="1"/>
    <col min="12054" max="12288" width="9.140625" style="648"/>
    <col min="12289" max="12289" width="4.28515625" style="648" customWidth="1"/>
    <col min="12290" max="12290" width="16.140625" style="648" customWidth="1"/>
    <col min="12291" max="12291" width="57.7109375" style="648" customWidth="1"/>
    <col min="12292" max="12292" width="7.85546875" style="648" customWidth="1"/>
    <col min="12293" max="12293" width="11.7109375" style="648" customWidth="1"/>
    <col min="12294" max="12294" width="9.5703125" style="648" customWidth="1"/>
    <col min="12295" max="12295" width="8.5703125" style="648" customWidth="1"/>
    <col min="12296" max="12296" width="9.7109375" style="648" customWidth="1"/>
    <col min="12297" max="12297" width="11.85546875" style="648" customWidth="1"/>
    <col min="12298" max="12298" width="11.5703125" style="648" customWidth="1"/>
    <col min="12299" max="12299" width="18.7109375" style="648" customWidth="1"/>
    <col min="12300" max="12300" width="4.140625" style="648" customWidth="1"/>
    <col min="12301" max="12301" width="5.85546875" style="648" customWidth="1"/>
    <col min="12302" max="12302" width="8.85546875" style="648" customWidth="1"/>
    <col min="12303" max="12303" width="20.28515625" style="648" customWidth="1"/>
    <col min="12304" max="12304" width="40.5703125" style="648" customWidth="1"/>
    <col min="12305" max="12305" width="4.5703125" style="648" customWidth="1"/>
    <col min="12306" max="12306" width="3.7109375" style="648" customWidth="1"/>
    <col min="12307" max="12307" width="3.42578125" style="648" customWidth="1"/>
    <col min="12308" max="12308" width="7.85546875" style="648" customWidth="1"/>
    <col min="12309" max="12309" width="8.42578125" style="648" customWidth="1"/>
    <col min="12310" max="12544" width="9.140625" style="648"/>
    <col min="12545" max="12545" width="4.28515625" style="648" customWidth="1"/>
    <col min="12546" max="12546" width="16.140625" style="648" customWidth="1"/>
    <col min="12547" max="12547" width="57.7109375" style="648" customWidth="1"/>
    <col min="12548" max="12548" width="7.85546875" style="648" customWidth="1"/>
    <col min="12549" max="12549" width="11.7109375" style="648" customWidth="1"/>
    <col min="12550" max="12550" width="9.5703125" style="648" customWidth="1"/>
    <col min="12551" max="12551" width="8.5703125" style="648" customWidth="1"/>
    <col min="12552" max="12552" width="9.7109375" style="648" customWidth="1"/>
    <col min="12553" max="12553" width="11.85546875" style="648" customWidth="1"/>
    <col min="12554" max="12554" width="11.5703125" style="648" customWidth="1"/>
    <col min="12555" max="12555" width="18.7109375" style="648" customWidth="1"/>
    <col min="12556" max="12556" width="4.140625" style="648" customWidth="1"/>
    <col min="12557" max="12557" width="5.85546875" style="648" customWidth="1"/>
    <col min="12558" max="12558" width="8.85546875" style="648" customWidth="1"/>
    <col min="12559" max="12559" width="20.28515625" style="648" customWidth="1"/>
    <col min="12560" max="12560" width="40.5703125" style="648" customWidth="1"/>
    <col min="12561" max="12561" width="4.5703125" style="648" customWidth="1"/>
    <col min="12562" max="12562" width="3.7109375" style="648" customWidth="1"/>
    <col min="12563" max="12563" width="3.42578125" style="648" customWidth="1"/>
    <col min="12564" max="12564" width="7.85546875" style="648" customWidth="1"/>
    <col min="12565" max="12565" width="8.42578125" style="648" customWidth="1"/>
    <col min="12566" max="12800" width="9.140625" style="648"/>
    <col min="12801" max="12801" width="4.28515625" style="648" customWidth="1"/>
    <col min="12802" max="12802" width="16.140625" style="648" customWidth="1"/>
    <col min="12803" max="12803" width="57.7109375" style="648" customWidth="1"/>
    <col min="12804" max="12804" width="7.85546875" style="648" customWidth="1"/>
    <col min="12805" max="12805" width="11.7109375" style="648" customWidth="1"/>
    <col min="12806" max="12806" width="9.5703125" style="648" customWidth="1"/>
    <col min="12807" max="12807" width="8.5703125" style="648" customWidth="1"/>
    <col min="12808" max="12808" width="9.7109375" style="648" customWidth="1"/>
    <col min="12809" max="12809" width="11.85546875" style="648" customWidth="1"/>
    <col min="12810" max="12810" width="11.5703125" style="648" customWidth="1"/>
    <col min="12811" max="12811" width="18.7109375" style="648" customWidth="1"/>
    <col min="12812" max="12812" width="4.140625" style="648" customWidth="1"/>
    <col min="12813" max="12813" width="5.85546875" style="648" customWidth="1"/>
    <col min="12814" max="12814" width="8.85546875" style="648" customWidth="1"/>
    <col min="12815" max="12815" width="20.28515625" style="648" customWidth="1"/>
    <col min="12816" max="12816" width="40.5703125" style="648" customWidth="1"/>
    <col min="12817" max="12817" width="4.5703125" style="648" customWidth="1"/>
    <col min="12818" max="12818" width="3.7109375" style="648" customWidth="1"/>
    <col min="12819" max="12819" width="3.42578125" style="648" customWidth="1"/>
    <col min="12820" max="12820" width="7.85546875" style="648" customWidth="1"/>
    <col min="12821" max="12821" width="8.42578125" style="648" customWidth="1"/>
    <col min="12822" max="13056" width="9.140625" style="648"/>
    <col min="13057" max="13057" width="4.28515625" style="648" customWidth="1"/>
    <col min="13058" max="13058" width="16.140625" style="648" customWidth="1"/>
    <col min="13059" max="13059" width="57.7109375" style="648" customWidth="1"/>
    <col min="13060" max="13060" width="7.85546875" style="648" customWidth="1"/>
    <col min="13061" max="13061" width="11.7109375" style="648" customWidth="1"/>
    <col min="13062" max="13062" width="9.5703125" style="648" customWidth="1"/>
    <col min="13063" max="13063" width="8.5703125" style="648" customWidth="1"/>
    <col min="13064" max="13064" width="9.7109375" style="648" customWidth="1"/>
    <col min="13065" max="13065" width="11.85546875" style="648" customWidth="1"/>
    <col min="13066" max="13066" width="11.5703125" style="648" customWidth="1"/>
    <col min="13067" max="13067" width="18.7109375" style="648" customWidth="1"/>
    <col min="13068" max="13068" width="4.140625" style="648" customWidth="1"/>
    <col min="13069" max="13069" width="5.85546875" style="648" customWidth="1"/>
    <col min="13070" max="13070" width="8.85546875" style="648" customWidth="1"/>
    <col min="13071" max="13071" width="20.28515625" style="648" customWidth="1"/>
    <col min="13072" max="13072" width="40.5703125" style="648" customWidth="1"/>
    <col min="13073" max="13073" width="4.5703125" style="648" customWidth="1"/>
    <col min="13074" max="13074" width="3.7109375" style="648" customWidth="1"/>
    <col min="13075" max="13075" width="3.42578125" style="648" customWidth="1"/>
    <col min="13076" max="13076" width="7.85546875" style="648" customWidth="1"/>
    <col min="13077" max="13077" width="8.42578125" style="648" customWidth="1"/>
    <col min="13078" max="13312" width="9.140625" style="648"/>
    <col min="13313" max="13313" width="4.28515625" style="648" customWidth="1"/>
    <col min="13314" max="13314" width="16.140625" style="648" customWidth="1"/>
    <col min="13315" max="13315" width="57.7109375" style="648" customWidth="1"/>
    <col min="13316" max="13316" width="7.85546875" style="648" customWidth="1"/>
    <col min="13317" max="13317" width="11.7109375" style="648" customWidth="1"/>
    <col min="13318" max="13318" width="9.5703125" style="648" customWidth="1"/>
    <col min="13319" max="13319" width="8.5703125" style="648" customWidth="1"/>
    <col min="13320" max="13320" width="9.7109375" style="648" customWidth="1"/>
    <col min="13321" max="13321" width="11.85546875" style="648" customWidth="1"/>
    <col min="13322" max="13322" width="11.5703125" style="648" customWidth="1"/>
    <col min="13323" max="13323" width="18.7109375" style="648" customWidth="1"/>
    <col min="13324" max="13324" width="4.140625" style="648" customWidth="1"/>
    <col min="13325" max="13325" width="5.85546875" style="648" customWidth="1"/>
    <col min="13326" max="13326" width="8.85546875" style="648" customWidth="1"/>
    <col min="13327" max="13327" width="20.28515625" style="648" customWidth="1"/>
    <col min="13328" max="13328" width="40.5703125" style="648" customWidth="1"/>
    <col min="13329" max="13329" width="4.5703125" style="648" customWidth="1"/>
    <col min="13330" max="13330" width="3.7109375" style="648" customWidth="1"/>
    <col min="13331" max="13331" width="3.42578125" style="648" customWidth="1"/>
    <col min="13332" max="13332" width="7.85546875" style="648" customWidth="1"/>
    <col min="13333" max="13333" width="8.42578125" style="648" customWidth="1"/>
    <col min="13334" max="13568" width="9.140625" style="648"/>
    <col min="13569" max="13569" width="4.28515625" style="648" customWidth="1"/>
    <col min="13570" max="13570" width="16.140625" style="648" customWidth="1"/>
    <col min="13571" max="13571" width="57.7109375" style="648" customWidth="1"/>
    <col min="13572" max="13572" width="7.85546875" style="648" customWidth="1"/>
    <col min="13573" max="13573" width="11.7109375" style="648" customWidth="1"/>
    <col min="13574" max="13574" width="9.5703125" style="648" customWidth="1"/>
    <col min="13575" max="13575" width="8.5703125" style="648" customWidth="1"/>
    <col min="13576" max="13576" width="9.7109375" style="648" customWidth="1"/>
    <col min="13577" max="13577" width="11.85546875" style="648" customWidth="1"/>
    <col min="13578" max="13578" width="11.5703125" style="648" customWidth="1"/>
    <col min="13579" max="13579" width="18.7109375" style="648" customWidth="1"/>
    <col min="13580" max="13580" width="4.140625" style="648" customWidth="1"/>
    <col min="13581" max="13581" width="5.85546875" style="648" customWidth="1"/>
    <col min="13582" max="13582" width="8.85546875" style="648" customWidth="1"/>
    <col min="13583" max="13583" width="20.28515625" style="648" customWidth="1"/>
    <col min="13584" max="13584" width="40.5703125" style="648" customWidth="1"/>
    <col min="13585" max="13585" width="4.5703125" style="648" customWidth="1"/>
    <col min="13586" max="13586" width="3.7109375" style="648" customWidth="1"/>
    <col min="13587" max="13587" width="3.42578125" style="648" customWidth="1"/>
    <col min="13588" max="13588" width="7.85546875" style="648" customWidth="1"/>
    <col min="13589" max="13589" width="8.42578125" style="648" customWidth="1"/>
    <col min="13590" max="13824" width="9.140625" style="648"/>
    <col min="13825" max="13825" width="4.28515625" style="648" customWidth="1"/>
    <col min="13826" max="13826" width="16.140625" style="648" customWidth="1"/>
    <col min="13827" max="13827" width="57.7109375" style="648" customWidth="1"/>
    <col min="13828" max="13828" width="7.85546875" style="648" customWidth="1"/>
    <col min="13829" max="13829" width="11.7109375" style="648" customWidth="1"/>
    <col min="13830" max="13830" width="9.5703125" style="648" customWidth="1"/>
    <col min="13831" max="13831" width="8.5703125" style="648" customWidth="1"/>
    <col min="13832" max="13832" width="9.7109375" style="648" customWidth="1"/>
    <col min="13833" max="13833" width="11.85546875" style="648" customWidth="1"/>
    <col min="13834" max="13834" width="11.5703125" style="648" customWidth="1"/>
    <col min="13835" max="13835" width="18.7109375" style="648" customWidth="1"/>
    <col min="13836" max="13836" width="4.140625" style="648" customWidth="1"/>
    <col min="13837" max="13837" width="5.85546875" style="648" customWidth="1"/>
    <col min="13838" max="13838" width="8.85546875" style="648" customWidth="1"/>
    <col min="13839" max="13839" width="20.28515625" style="648" customWidth="1"/>
    <col min="13840" max="13840" width="40.5703125" style="648" customWidth="1"/>
    <col min="13841" max="13841" width="4.5703125" style="648" customWidth="1"/>
    <col min="13842" max="13842" width="3.7109375" style="648" customWidth="1"/>
    <col min="13843" max="13843" width="3.42578125" style="648" customWidth="1"/>
    <col min="13844" max="13844" width="7.85546875" style="648" customWidth="1"/>
    <col min="13845" max="13845" width="8.42578125" style="648" customWidth="1"/>
    <col min="13846" max="14080" width="9.140625" style="648"/>
    <col min="14081" max="14081" width="4.28515625" style="648" customWidth="1"/>
    <col min="14082" max="14082" width="16.140625" style="648" customWidth="1"/>
    <col min="14083" max="14083" width="57.7109375" style="648" customWidth="1"/>
    <col min="14084" max="14084" width="7.85546875" style="648" customWidth="1"/>
    <col min="14085" max="14085" width="11.7109375" style="648" customWidth="1"/>
    <col min="14086" max="14086" width="9.5703125" style="648" customWidth="1"/>
    <col min="14087" max="14087" width="8.5703125" style="648" customWidth="1"/>
    <col min="14088" max="14088" width="9.7109375" style="648" customWidth="1"/>
    <col min="14089" max="14089" width="11.85546875" style="648" customWidth="1"/>
    <col min="14090" max="14090" width="11.5703125" style="648" customWidth="1"/>
    <col min="14091" max="14091" width="18.7109375" style="648" customWidth="1"/>
    <col min="14092" max="14092" width="4.140625" style="648" customWidth="1"/>
    <col min="14093" max="14093" width="5.85546875" style="648" customWidth="1"/>
    <col min="14094" max="14094" width="8.85546875" style="648" customWidth="1"/>
    <col min="14095" max="14095" width="20.28515625" style="648" customWidth="1"/>
    <col min="14096" max="14096" width="40.5703125" style="648" customWidth="1"/>
    <col min="14097" max="14097" width="4.5703125" style="648" customWidth="1"/>
    <col min="14098" max="14098" width="3.7109375" style="648" customWidth="1"/>
    <col min="14099" max="14099" width="3.42578125" style="648" customWidth="1"/>
    <col min="14100" max="14100" width="7.85546875" style="648" customWidth="1"/>
    <col min="14101" max="14101" width="8.42578125" style="648" customWidth="1"/>
    <col min="14102" max="14336" width="9.140625" style="648"/>
    <col min="14337" max="14337" width="4.28515625" style="648" customWidth="1"/>
    <col min="14338" max="14338" width="16.140625" style="648" customWidth="1"/>
    <col min="14339" max="14339" width="57.7109375" style="648" customWidth="1"/>
    <col min="14340" max="14340" width="7.85546875" style="648" customWidth="1"/>
    <col min="14341" max="14341" width="11.7109375" style="648" customWidth="1"/>
    <col min="14342" max="14342" width="9.5703125" style="648" customWidth="1"/>
    <col min="14343" max="14343" width="8.5703125" style="648" customWidth="1"/>
    <col min="14344" max="14344" width="9.7109375" style="648" customWidth="1"/>
    <col min="14345" max="14345" width="11.85546875" style="648" customWidth="1"/>
    <col min="14346" max="14346" width="11.5703125" style="648" customWidth="1"/>
    <col min="14347" max="14347" width="18.7109375" style="648" customWidth="1"/>
    <col min="14348" max="14348" width="4.140625" style="648" customWidth="1"/>
    <col min="14349" max="14349" width="5.85546875" style="648" customWidth="1"/>
    <col min="14350" max="14350" width="8.85546875" style="648" customWidth="1"/>
    <col min="14351" max="14351" width="20.28515625" style="648" customWidth="1"/>
    <col min="14352" max="14352" width="40.5703125" style="648" customWidth="1"/>
    <col min="14353" max="14353" width="4.5703125" style="648" customWidth="1"/>
    <col min="14354" max="14354" width="3.7109375" style="648" customWidth="1"/>
    <col min="14355" max="14355" width="3.42578125" style="648" customWidth="1"/>
    <col min="14356" max="14356" width="7.85546875" style="648" customWidth="1"/>
    <col min="14357" max="14357" width="8.42578125" style="648" customWidth="1"/>
    <col min="14358" max="14592" width="9.140625" style="648"/>
    <col min="14593" max="14593" width="4.28515625" style="648" customWidth="1"/>
    <col min="14594" max="14594" width="16.140625" style="648" customWidth="1"/>
    <col min="14595" max="14595" width="57.7109375" style="648" customWidth="1"/>
    <col min="14596" max="14596" width="7.85546875" style="648" customWidth="1"/>
    <col min="14597" max="14597" width="11.7109375" style="648" customWidth="1"/>
    <col min="14598" max="14598" width="9.5703125" style="648" customWidth="1"/>
    <col min="14599" max="14599" width="8.5703125" style="648" customWidth="1"/>
    <col min="14600" max="14600" width="9.7109375" style="648" customWidth="1"/>
    <col min="14601" max="14601" width="11.85546875" style="648" customWidth="1"/>
    <col min="14602" max="14602" width="11.5703125" style="648" customWidth="1"/>
    <col min="14603" max="14603" width="18.7109375" style="648" customWidth="1"/>
    <col min="14604" max="14604" width="4.140625" style="648" customWidth="1"/>
    <col min="14605" max="14605" width="5.85546875" style="648" customWidth="1"/>
    <col min="14606" max="14606" width="8.85546875" style="648" customWidth="1"/>
    <col min="14607" max="14607" width="20.28515625" style="648" customWidth="1"/>
    <col min="14608" max="14608" width="40.5703125" style="648" customWidth="1"/>
    <col min="14609" max="14609" width="4.5703125" style="648" customWidth="1"/>
    <col min="14610" max="14610" width="3.7109375" style="648" customWidth="1"/>
    <col min="14611" max="14611" width="3.42578125" style="648" customWidth="1"/>
    <col min="14612" max="14612" width="7.85546875" style="648" customWidth="1"/>
    <col min="14613" max="14613" width="8.42578125" style="648" customWidth="1"/>
    <col min="14614" max="14848" width="9.140625" style="648"/>
    <col min="14849" max="14849" width="4.28515625" style="648" customWidth="1"/>
    <col min="14850" max="14850" width="16.140625" style="648" customWidth="1"/>
    <col min="14851" max="14851" width="57.7109375" style="648" customWidth="1"/>
    <col min="14852" max="14852" width="7.85546875" style="648" customWidth="1"/>
    <col min="14853" max="14853" width="11.7109375" style="648" customWidth="1"/>
    <col min="14854" max="14854" width="9.5703125" style="648" customWidth="1"/>
    <col min="14855" max="14855" width="8.5703125" style="648" customWidth="1"/>
    <col min="14856" max="14856" width="9.7109375" style="648" customWidth="1"/>
    <col min="14857" max="14857" width="11.85546875" style="648" customWidth="1"/>
    <col min="14858" max="14858" width="11.5703125" style="648" customWidth="1"/>
    <col min="14859" max="14859" width="18.7109375" style="648" customWidth="1"/>
    <col min="14860" max="14860" width="4.140625" style="648" customWidth="1"/>
    <col min="14861" max="14861" width="5.85546875" style="648" customWidth="1"/>
    <col min="14862" max="14862" width="8.85546875" style="648" customWidth="1"/>
    <col min="14863" max="14863" width="20.28515625" style="648" customWidth="1"/>
    <col min="14864" max="14864" width="40.5703125" style="648" customWidth="1"/>
    <col min="14865" max="14865" width="4.5703125" style="648" customWidth="1"/>
    <col min="14866" max="14866" width="3.7109375" style="648" customWidth="1"/>
    <col min="14867" max="14867" width="3.42578125" style="648" customWidth="1"/>
    <col min="14868" max="14868" width="7.85546875" style="648" customWidth="1"/>
    <col min="14869" max="14869" width="8.42578125" style="648" customWidth="1"/>
    <col min="14870" max="15104" width="9.140625" style="648"/>
    <col min="15105" max="15105" width="4.28515625" style="648" customWidth="1"/>
    <col min="15106" max="15106" width="16.140625" style="648" customWidth="1"/>
    <col min="15107" max="15107" width="57.7109375" style="648" customWidth="1"/>
    <col min="15108" max="15108" width="7.85546875" style="648" customWidth="1"/>
    <col min="15109" max="15109" width="11.7109375" style="648" customWidth="1"/>
    <col min="15110" max="15110" width="9.5703125" style="648" customWidth="1"/>
    <col min="15111" max="15111" width="8.5703125" style="648" customWidth="1"/>
    <col min="15112" max="15112" width="9.7109375" style="648" customWidth="1"/>
    <col min="15113" max="15113" width="11.85546875" style="648" customWidth="1"/>
    <col min="15114" max="15114" width="11.5703125" style="648" customWidth="1"/>
    <col min="15115" max="15115" width="18.7109375" style="648" customWidth="1"/>
    <col min="15116" max="15116" width="4.140625" style="648" customWidth="1"/>
    <col min="15117" max="15117" width="5.85546875" style="648" customWidth="1"/>
    <col min="15118" max="15118" width="8.85546875" style="648" customWidth="1"/>
    <col min="15119" max="15119" width="20.28515625" style="648" customWidth="1"/>
    <col min="15120" max="15120" width="40.5703125" style="648" customWidth="1"/>
    <col min="15121" max="15121" width="4.5703125" style="648" customWidth="1"/>
    <col min="15122" max="15122" width="3.7109375" style="648" customWidth="1"/>
    <col min="15123" max="15123" width="3.42578125" style="648" customWidth="1"/>
    <col min="15124" max="15124" width="7.85546875" style="648" customWidth="1"/>
    <col min="15125" max="15125" width="8.42578125" style="648" customWidth="1"/>
    <col min="15126" max="15360" width="9.140625" style="648"/>
    <col min="15361" max="15361" width="4.28515625" style="648" customWidth="1"/>
    <col min="15362" max="15362" width="16.140625" style="648" customWidth="1"/>
    <col min="15363" max="15363" width="57.7109375" style="648" customWidth="1"/>
    <col min="15364" max="15364" width="7.85546875" style="648" customWidth="1"/>
    <col min="15365" max="15365" width="11.7109375" style="648" customWidth="1"/>
    <col min="15366" max="15366" width="9.5703125" style="648" customWidth="1"/>
    <col min="15367" max="15367" width="8.5703125" style="648" customWidth="1"/>
    <col min="15368" max="15368" width="9.7109375" style="648" customWidth="1"/>
    <col min="15369" max="15369" width="11.85546875" style="648" customWidth="1"/>
    <col min="15370" max="15370" width="11.5703125" style="648" customWidth="1"/>
    <col min="15371" max="15371" width="18.7109375" style="648" customWidth="1"/>
    <col min="15372" max="15372" width="4.140625" style="648" customWidth="1"/>
    <col min="15373" max="15373" width="5.85546875" style="648" customWidth="1"/>
    <col min="15374" max="15374" width="8.85546875" style="648" customWidth="1"/>
    <col min="15375" max="15375" width="20.28515625" style="648" customWidth="1"/>
    <col min="15376" max="15376" width="40.5703125" style="648" customWidth="1"/>
    <col min="15377" max="15377" width="4.5703125" style="648" customWidth="1"/>
    <col min="15378" max="15378" width="3.7109375" style="648" customWidth="1"/>
    <col min="15379" max="15379" width="3.42578125" style="648" customWidth="1"/>
    <col min="15380" max="15380" width="7.85546875" style="648" customWidth="1"/>
    <col min="15381" max="15381" width="8.42578125" style="648" customWidth="1"/>
    <col min="15382" max="15616" width="9.140625" style="648"/>
    <col min="15617" max="15617" width="4.28515625" style="648" customWidth="1"/>
    <col min="15618" max="15618" width="16.140625" style="648" customWidth="1"/>
    <col min="15619" max="15619" width="57.7109375" style="648" customWidth="1"/>
    <col min="15620" max="15620" width="7.85546875" style="648" customWidth="1"/>
    <col min="15621" max="15621" width="11.7109375" style="648" customWidth="1"/>
    <col min="15622" max="15622" width="9.5703125" style="648" customWidth="1"/>
    <col min="15623" max="15623" width="8.5703125" style="648" customWidth="1"/>
    <col min="15624" max="15624" width="9.7109375" style="648" customWidth="1"/>
    <col min="15625" max="15625" width="11.85546875" style="648" customWidth="1"/>
    <col min="15626" max="15626" width="11.5703125" style="648" customWidth="1"/>
    <col min="15627" max="15627" width="18.7109375" style="648" customWidth="1"/>
    <col min="15628" max="15628" width="4.140625" style="648" customWidth="1"/>
    <col min="15629" max="15629" width="5.85546875" style="648" customWidth="1"/>
    <col min="15630" max="15630" width="8.85546875" style="648" customWidth="1"/>
    <col min="15631" max="15631" width="20.28515625" style="648" customWidth="1"/>
    <col min="15632" max="15632" width="40.5703125" style="648" customWidth="1"/>
    <col min="15633" max="15633" width="4.5703125" style="648" customWidth="1"/>
    <col min="15634" max="15634" width="3.7109375" style="648" customWidth="1"/>
    <col min="15635" max="15635" width="3.42578125" style="648" customWidth="1"/>
    <col min="15636" max="15636" width="7.85546875" style="648" customWidth="1"/>
    <col min="15637" max="15637" width="8.42578125" style="648" customWidth="1"/>
    <col min="15638" max="15872" width="9.140625" style="648"/>
    <col min="15873" max="15873" width="4.28515625" style="648" customWidth="1"/>
    <col min="15874" max="15874" width="16.140625" style="648" customWidth="1"/>
    <col min="15875" max="15875" width="57.7109375" style="648" customWidth="1"/>
    <col min="15876" max="15876" width="7.85546875" style="648" customWidth="1"/>
    <col min="15877" max="15877" width="11.7109375" style="648" customWidth="1"/>
    <col min="15878" max="15878" width="9.5703125" style="648" customWidth="1"/>
    <col min="15879" max="15879" width="8.5703125" style="648" customWidth="1"/>
    <col min="15880" max="15880" width="9.7109375" style="648" customWidth="1"/>
    <col min="15881" max="15881" width="11.85546875" style="648" customWidth="1"/>
    <col min="15882" max="15882" width="11.5703125" style="648" customWidth="1"/>
    <col min="15883" max="15883" width="18.7109375" style="648" customWidth="1"/>
    <col min="15884" max="15884" width="4.140625" style="648" customWidth="1"/>
    <col min="15885" max="15885" width="5.85546875" style="648" customWidth="1"/>
    <col min="15886" max="15886" width="8.85546875" style="648" customWidth="1"/>
    <col min="15887" max="15887" width="20.28515625" style="648" customWidth="1"/>
    <col min="15888" max="15888" width="40.5703125" style="648" customWidth="1"/>
    <col min="15889" max="15889" width="4.5703125" style="648" customWidth="1"/>
    <col min="15890" max="15890" width="3.7109375" style="648" customWidth="1"/>
    <col min="15891" max="15891" width="3.42578125" style="648" customWidth="1"/>
    <col min="15892" max="15892" width="7.85546875" style="648" customWidth="1"/>
    <col min="15893" max="15893" width="8.42578125" style="648" customWidth="1"/>
    <col min="15894" max="16128" width="9.140625" style="648"/>
    <col min="16129" max="16129" width="4.28515625" style="648" customWidth="1"/>
    <col min="16130" max="16130" width="16.140625" style="648" customWidth="1"/>
    <col min="16131" max="16131" width="57.7109375" style="648" customWidth="1"/>
    <col min="16132" max="16132" width="7.85546875" style="648" customWidth="1"/>
    <col min="16133" max="16133" width="11.7109375" style="648" customWidth="1"/>
    <col min="16134" max="16134" width="9.5703125" style="648" customWidth="1"/>
    <col min="16135" max="16135" width="8.5703125" style="648" customWidth="1"/>
    <col min="16136" max="16136" width="9.7109375" style="648" customWidth="1"/>
    <col min="16137" max="16137" width="11.85546875" style="648" customWidth="1"/>
    <col min="16138" max="16138" width="11.5703125" style="648" customWidth="1"/>
    <col min="16139" max="16139" width="18.7109375" style="648" customWidth="1"/>
    <col min="16140" max="16140" width="4.140625" style="648" customWidth="1"/>
    <col min="16141" max="16141" width="5.85546875" style="648" customWidth="1"/>
    <col min="16142" max="16142" width="8.85546875" style="648" customWidth="1"/>
    <col min="16143" max="16143" width="20.28515625" style="648" customWidth="1"/>
    <col min="16144" max="16144" width="40.5703125" style="648" customWidth="1"/>
    <col min="16145" max="16145" width="4.5703125" style="648" customWidth="1"/>
    <col min="16146" max="16146" width="3.7109375" style="648" customWidth="1"/>
    <col min="16147" max="16147" width="3.42578125" style="648" customWidth="1"/>
    <col min="16148" max="16148" width="7.85546875" style="648" customWidth="1"/>
    <col min="16149" max="16149" width="8.42578125" style="648" customWidth="1"/>
    <col min="16150" max="16384" width="9.140625" style="648"/>
  </cols>
  <sheetData>
    <row r="1" spans="1:26" ht="21" thickTop="1" thickBot="1" x14ac:dyDescent="0.4">
      <c r="A1" s="682" t="s">
        <v>360</v>
      </c>
      <c r="B1" s="683"/>
      <c r="C1" s="683"/>
      <c r="D1" s="684"/>
      <c r="H1" s="686" t="s">
        <v>361</v>
      </c>
      <c r="I1" s="813" t="s">
        <v>362</v>
      </c>
      <c r="J1" s="814"/>
      <c r="K1" s="687">
        <f>ROUND(SUM(I11:I1077,K11:K1077)/2,0)</f>
        <v>0</v>
      </c>
      <c r="L1" s="688"/>
      <c r="M1" s="689"/>
      <c r="N1" s="690" t="s">
        <v>7</v>
      </c>
      <c r="O1" s="792">
        <v>1</v>
      </c>
      <c r="P1" s="793">
        <f>K1/O1</f>
        <v>0</v>
      </c>
      <c r="Q1" s="691" t="s">
        <v>363</v>
      </c>
      <c r="U1" s="813" t="s">
        <v>362</v>
      </c>
      <c r="V1" s="814"/>
      <c r="W1" s="813" t="s">
        <v>364</v>
      </c>
      <c r="X1" s="814"/>
      <c r="Y1" s="813" t="s">
        <v>365</v>
      </c>
      <c r="Z1" s="814"/>
    </row>
    <row r="2" spans="1:26" ht="25.5" thickTop="1" thickBot="1" x14ac:dyDescent="0.25">
      <c r="A2" s="692"/>
      <c r="B2" s="693"/>
      <c r="C2" s="694" t="s">
        <v>366</v>
      </c>
      <c r="D2" s="695"/>
      <c r="E2" s="696"/>
      <c r="F2" s="985"/>
      <c r="G2" s="697"/>
      <c r="H2" s="697"/>
      <c r="I2" s="697"/>
      <c r="J2" s="698"/>
      <c r="K2" s="699" t="s">
        <v>610</v>
      </c>
      <c r="L2" s="700"/>
      <c r="M2" s="698"/>
      <c r="N2" s="701" t="s">
        <v>367</v>
      </c>
      <c r="O2" s="794" t="s">
        <v>368</v>
      </c>
      <c r="P2" s="795" t="s">
        <v>369</v>
      </c>
      <c r="Q2" s="691"/>
    </row>
    <row r="3" spans="1:26" ht="13.5" thickTop="1" x14ac:dyDescent="0.2">
      <c r="A3" s="684" t="s">
        <v>370</v>
      </c>
      <c r="B3" s="683"/>
      <c r="C3" s="702" t="s">
        <v>173</v>
      </c>
      <c r="I3" s="703" t="s">
        <v>611</v>
      </c>
      <c r="J3" s="815"/>
      <c r="K3" s="815"/>
      <c r="Q3" s="691" t="s">
        <v>371</v>
      </c>
    </row>
    <row r="4" spans="1:26" ht="48" x14ac:dyDescent="0.2">
      <c r="A4" s="706" t="s">
        <v>372</v>
      </c>
      <c r="B4" s="707"/>
      <c r="C4" s="708" t="str">
        <f>MID(U4,1,(FIND(":",U4,1)-1))</f>
        <v>ŽST Český Brod, železniční svršek</v>
      </c>
      <c r="D4" s="709" t="s">
        <v>373</v>
      </c>
      <c r="E4" s="710" t="str">
        <f>MID(U4,(FIND(":",U4,1)+1),LEN(U4)-FIND(":",U4,1))</f>
        <v>824 30</v>
      </c>
      <c r="F4" s="986"/>
      <c r="G4" s="691"/>
      <c r="H4" s="691"/>
      <c r="I4" s="711" t="s">
        <v>612</v>
      </c>
      <c r="J4" s="712" t="s">
        <v>374</v>
      </c>
      <c r="K4" s="713"/>
      <c r="L4" s="714"/>
      <c r="M4" s="713"/>
      <c r="N4" s="691"/>
      <c r="O4" s="798"/>
      <c r="P4" s="799"/>
      <c r="Q4" s="691" t="s">
        <v>375</v>
      </c>
      <c r="U4" s="715" t="s">
        <v>613</v>
      </c>
    </row>
    <row r="5" spans="1:26" ht="13.5" thickBot="1" x14ac:dyDescent="0.25">
      <c r="A5" s="716" t="s">
        <v>376</v>
      </c>
      <c r="B5" s="683"/>
      <c r="C5" s="717">
        <v>41383</v>
      </c>
      <c r="I5" s="718" t="s">
        <v>377</v>
      </c>
      <c r="J5" s="719"/>
      <c r="K5" s="717">
        <v>41437</v>
      </c>
      <c r="L5" s="720"/>
      <c r="M5" s="816"/>
      <c r="N5" s="816"/>
      <c r="O5" s="816"/>
      <c r="Q5" s="691" t="s">
        <v>378</v>
      </c>
      <c r="U5" s="648">
        <f>LEN(U4)</f>
        <v>40</v>
      </c>
    </row>
    <row r="6" spans="1:26" x14ac:dyDescent="0.2">
      <c r="A6" s="721" t="s">
        <v>379</v>
      </c>
      <c r="B6" s="722"/>
      <c r="C6" s="722"/>
      <c r="D6" s="723"/>
      <c r="E6" s="724"/>
      <c r="F6" s="987"/>
      <c r="G6" s="723"/>
      <c r="H6" s="802" t="s">
        <v>614</v>
      </c>
      <c r="I6" s="803"/>
      <c r="J6" s="803"/>
      <c r="K6" s="804"/>
      <c r="L6" s="725"/>
      <c r="M6" s="805" t="s">
        <v>380</v>
      </c>
      <c r="N6" s="805" t="s">
        <v>381</v>
      </c>
      <c r="O6" s="808" t="s">
        <v>382</v>
      </c>
      <c r="P6" s="808" t="s">
        <v>383</v>
      </c>
      <c r="Q6" s="691" t="s">
        <v>384</v>
      </c>
      <c r="R6" s="691"/>
      <c r="U6" s="648">
        <f>FIND(":",U4,1)</f>
        <v>34</v>
      </c>
    </row>
    <row r="7" spans="1:26" x14ac:dyDescent="0.2">
      <c r="A7" s="726" t="s">
        <v>25</v>
      </c>
      <c r="B7" s="727" t="s">
        <v>385</v>
      </c>
      <c r="C7" s="728"/>
      <c r="D7" s="729" t="s">
        <v>386</v>
      </c>
      <c r="E7" s="730"/>
      <c r="F7" s="988" t="s">
        <v>387</v>
      </c>
      <c r="G7" s="729" t="s">
        <v>388</v>
      </c>
      <c r="H7" s="731" t="s">
        <v>615</v>
      </c>
      <c r="I7" s="732"/>
      <c r="J7" s="811" t="s">
        <v>616</v>
      </c>
      <c r="K7" s="812"/>
      <c r="L7" s="733"/>
      <c r="M7" s="806"/>
      <c r="N7" s="806"/>
      <c r="O7" s="809"/>
      <c r="P7" s="809"/>
      <c r="Q7" s="691" t="s">
        <v>384</v>
      </c>
      <c r="R7" s="691"/>
    </row>
    <row r="8" spans="1:26" x14ac:dyDescent="0.2">
      <c r="A8" s="734" t="s">
        <v>389</v>
      </c>
      <c r="B8" s="735" t="s">
        <v>390</v>
      </c>
      <c r="C8" s="735" t="s">
        <v>391</v>
      </c>
      <c r="D8" s="732" t="s">
        <v>392</v>
      </c>
      <c r="E8" s="736" t="s">
        <v>36</v>
      </c>
      <c r="F8" s="989" t="s">
        <v>393</v>
      </c>
      <c r="G8" s="732" t="s">
        <v>393</v>
      </c>
      <c r="H8" s="737" t="s">
        <v>387</v>
      </c>
      <c r="I8" s="732" t="s">
        <v>22</v>
      </c>
      <c r="J8" s="737" t="s">
        <v>387</v>
      </c>
      <c r="K8" s="738" t="s">
        <v>22</v>
      </c>
      <c r="L8" s="739"/>
      <c r="M8" s="807"/>
      <c r="N8" s="807"/>
      <c r="O8" s="810"/>
      <c r="P8" s="810"/>
      <c r="Q8" s="691" t="s">
        <v>384</v>
      </c>
      <c r="R8" s="691"/>
    </row>
    <row r="9" spans="1:26" x14ac:dyDescent="0.2">
      <c r="A9" s="740"/>
      <c r="B9" s="741">
        <v>1</v>
      </c>
      <c r="C9" s="741">
        <v>2</v>
      </c>
      <c r="D9" s="742">
        <v>3</v>
      </c>
      <c r="E9" s="743">
        <v>4</v>
      </c>
      <c r="F9" s="990">
        <v>5</v>
      </c>
      <c r="G9" s="742">
        <v>6</v>
      </c>
      <c r="H9" s="742">
        <v>7</v>
      </c>
      <c r="I9" s="742">
        <v>8</v>
      </c>
      <c r="J9" s="744">
        <v>9</v>
      </c>
      <c r="K9" s="745">
        <v>10</v>
      </c>
      <c r="L9" s="746"/>
      <c r="M9" s="747">
        <v>12</v>
      </c>
      <c r="N9" s="747">
        <v>13</v>
      </c>
      <c r="O9" s="800">
        <v>14</v>
      </c>
      <c r="P9" s="800">
        <v>15</v>
      </c>
      <c r="Q9" s="691" t="s">
        <v>384</v>
      </c>
      <c r="R9" s="691"/>
    </row>
    <row r="10" spans="1:26" x14ac:dyDescent="0.2">
      <c r="A10" s="748"/>
      <c r="B10" s="749"/>
      <c r="C10" s="749"/>
      <c r="D10" s="750"/>
      <c r="E10" s="751"/>
      <c r="F10" s="991"/>
      <c r="G10" s="750"/>
      <c r="H10" s="750"/>
      <c r="I10" s="750"/>
      <c r="J10" s="752"/>
      <c r="K10" s="753"/>
      <c r="L10" s="754"/>
      <c r="M10" s="755"/>
      <c r="N10" s="756"/>
      <c r="O10" s="801"/>
      <c r="P10" s="801"/>
      <c r="Q10" s="757" t="s">
        <v>394</v>
      </c>
      <c r="R10" s="757"/>
      <c r="S10" s="757"/>
    </row>
    <row r="11" spans="1:26" s="649" customFormat="1" x14ac:dyDescent="0.2">
      <c r="A11" s="675" t="s">
        <v>395</v>
      </c>
      <c r="B11" s="676" t="s">
        <v>396</v>
      </c>
      <c r="C11" s="677" t="s">
        <v>397</v>
      </c>
      <c r="D11" s="678"/>
      <c r="E11" s="679"/>
      <c r="F11" s="992"/>
      <c r="G11" s="758"/>
      <c r="H11" s="680"/>
      <c r="I11" s="759"/>
      <c r="J11" s="681"/>
      <c r="K11" s="760"/>
      <c r="L11" s="650"/>
      <c r="M11" s="782" t="s">
        <v>398</v>
      </c>
      <c r="N11" s="783"/>
      <c r="O11" s="790"/>
      <c r="P11" s="791"/>
    </row>
    <row r="12" spans="1:26" s="649" customFormat="1" ht="51" x14ac:dyDescent="0.2">
      <c r="A12" s="665">
        <v>1</v>
      </c>
      <c r="B12" s="666" t="s">
        <v>399</v>
      </c>
      <c r="C12" s="666" t="s">
        <v>400</v>
      </c>
      <c r="D12" s="667" t="s">
        <v>401</v>
      </c>
      <c r="E12" s="668">
        <v>627</v>
      </c>
      <c r="F12" s="993"/>
      <c r="G12" s="761">
        <f>ROUND(E12*F12,4)</f>
        <v>0</v>
      </c>
      <c r="H12" s="669"/>
      <c r="I12" s="762"/>
      <c r="J12" s="670"/>
      <c r="K12" s="763"/>
      <c r="L12" s="650"/>
      <c r="M12" s="784" t="s">
        <v>402</v>
      </c>
      <c r="N12" s="652" t="s">
        <v>403</v>
      </c>
      <c r="O12" s="660" t="s">
        <v>404</v>
      </c>
      <c r="P12" s="787" t="s">
        <v>405</v>
      </c>
    </row>
    <row r="13" spans="1:26" s="649" customFormat="1" ht="51" x14ac:dyDescent="0.2">
      <c r="A13" s="665">
        <v>2</v>
      </c>
      <c r="B13" s="666" t="s">
        <v>406</v>
      </c>
      <c r="C13" s="666" t="s">
        <v>407</v>
      </c>
      <c r="D13" s="667" t="s">
        <v>401</v>
      </c>
      <c r="E13" s="668">
        <v>872</v>
      </c>
      <c r="F13" s="993"/>
      <c r="G13" s="761">
        <f>ROUND(E13*F13,4)</f>
        <v>0</v>
      </c>
      <c r="H13" s="669"/>
      <c r="I13" s="762"/>
      <c r="J13" s="670"/>
      <c r="K13" s="763"/>
      <c r="L13" s="650"/>
      <c r="M13" s="784" t="s">
        <v>402</v>
      </c>
      <c r="N13" s="652" t="s">
        <v>403</v>
      </c>
      <c r="O13" s="660" t="s">
        <v>408</v>
      </c>
      <c r="P13" s="787" t="s">
        <v>409</v>
      </c>
    </row>
    <row r="14" spans="1:26" s="649" customFormat="1" x14ac:dyDescent="0.2">
      <c r="A14" s="665"/>
      <c r="B14" s="666"/>
      <c r="C14" s="666"/>
      <c r="D14" s="667"/>
      <c r="E14" s="668"/>
      <c r="F14" s="993"/>
      <c r="G14" s="761">
        <f>ROUND(E14*F14,4)</f>
        <v>0</v>
      </c>
      <c r="H14" s="669"/>
      <c r="I14" s="762"/>
      <c r="J14" s="670"/>
      <c r="K14" s="763"/>
      <c r="L14" s="650"/>
      <c r="M14" s="784"/>
      <c r="N14" s="652"/>
      <c r="O14" s="660"/>
      <c r="P14" s="787"/>
    </row>
    <row r="15" spans="1:26" s="649" customFormat="1" x14ac:dyDescent="0.2">
      <c r="A15" s="764" t="s">
        <v>410</v>
      </c>
      <c r="B15" s="765" t="s">
        <v>411</v>
      </c>
      <c r="C15" s="765" t="s">
        <v>397</v>
      </c>
      <c r="D15" s="766"/>
      <c r="E15" s="767"/>
      <c r="F15" s="994"/>
      <c r="G15" s="768">
        <f>SUM(G12:G14)</f>
        <v>0</v>
      </c>
      <c r="H15" s="769"/>
      <c r="I15" s="769"/>
      <c r="J15" s="770"/>
      <c r="K15" s="771"/>
      <c r="L15" s="650"/>
      <c r="M15" s="785"/>
      <c r="N15" s="786"/>
      <c r="O15" s="788"/>
      <c r="P15" s="789"/>
    </row>
    <row r="16" spans="1:26" s="649" customFormat="1" x14ac:dyDescent="0.2">
      <c r="A16" s="662" t="s">
        <v>395</v>
      </c>
      <c r="B16" s="663" t="s">
        <v>412</v>
      </c>
      <c r="C16" s="664" t="s">
        <v>413</v>
      </c>
      <c r="D16" s="671"/>
      <c r="E16" s="672"/>
      <c r="F16" s="995"/>
      <c r="G16" s="772"/>
      <c r="H16" s="673"/>
      <c r="I16" s="773"/>
      <c r="J16" s="674"/>
      <c r="K16" s="774"/>
      <c r="L16" s="650"/>
      <c r="M16" s="782" t="s">
        <v>398</v>
      </c>
      <c r="N16" s="783"/>
      <c r="O16" s="790"/>
      <c r="P16" s="791"/>
    </row>
    <row r="17" spans="1:16" s="649" customFormat="1" ht="267.75" x14ac:dyDescent="0.2">
      <c r="A17" s="665">
        <v>3</v>
      </c>
      <c r="B17" s="666" t="s">
        <v>414</v>
      </c>
      <c r="C17" s="666" t="s">
        <v>415</v>
      </c>
      <c r="D17" s="667" t="s">
        <v>416</v>
      </c>
      <c r="E17" s="668">
        <v>36</v>
      </c>
      <c r="F17" s="993"/>
      <c r="G17" s="761">
        <f>ROUND(E17*F17,4)</f>
        <v>0</v>
      </c>
      <c r="H17" s="669"/>
      <c r="I17" s="762"/>
      <c r="J17" s="670"/>
      <c r="K17" s="763"/>
      <c r="L17" s="650"/>
      <c r="M17" s="784" t="s">
        <v>402</v>
      </c>
      <c r="N17" s="652" t="s">
        <v>403</v>
      </c>
      <c r="O17" s="660" t="s">
        <v>417</v>
      </c>
      <c r="P17" s="787" t="s">
        <v>418</v>
      </c>
    </row>
    <row r="18" spans="1:16" s="649" customFormat="1" x14ac:dyDescent="0.2">
      <c r="A18" s="665"/>
      <c r="B18" s="666"/>
      <c r="C18" s="666"/>
      <c r="D18" s="667"/>
      <c r="E18" s="668"/>
      <c r="F18" s="993"/>
      <c r="G18" s="761">
        <f>ROUND(E18*F18,4)</f>
        <v>0</v>
      </c>
      <c r="H18" s="669"/>
      <c r="I18" s="762"/>
      <c r="J18" s="670"/>
      <c r="K18" s="763"/>
      <c r="L18" s="650"/>
      <c r="M18" s="784"/>
      <c r="N18" s="652"/>
      <c r="O18" s="660"/>
      <c r="P18" s="787"/>
    </row>
    <row r="19" spans="1:16" s="649" customFormat="1" x14ac:dyDescent="0.2">
      <c r="A19" s="764" t="s">
        <v>410</v>
      </c>
      <c r="B19" s="765" t="s">
        <v>419</v>
      </c>
      <c r="C19" s="765" t="s">
        <v>413</v>
      </c>
      <c r="D19" s="766"/>
      <c r="E19" s="767"/>
      <c r="F19" s="994"/>
      <c r="G19" s="768">
        <f>SUM(G17:G18)</f>
        <v>0</v>
      </c>
      <c r="H19" s="769"/>
      <c r="I19" s="769"/>
      <c r="J19" s="770"/>
      <c r="K19" s="771"/>
      <c r="L19" s="650"/>
      <c r="M19" s="785"/>
      <c r="N19" s="786"/>
      <c r="O19" s="788"/>
      <c r="P19" s="789"/>
    </row>
    <row r="20" spans="1:16" s="649" customFormat="1" x14ac:dyDescent="0.2">
      <c r="A20" s="662" t="s">
        <v>395</v>
      </c>
      <c r="B20" s="663" t="s">
        <v>420</v>
      </c>
      <c r="C20" s="664" t="s">
        <v>421</v>
      </c>
      <c r="D20" s="671"/>
      <c r="E20" s="672"/>
      <c r="F20" s="995"/>
      <c r="G20" s="772"/>
      <c r="H20" s="673"/>
      <c r="I20" s="773"/>
      <c r="J20" s="674"/>
      <c r="K20" s="774"/>
      <c r="L20" s="650"/>
      <c r="M20" s="782" t="s">
        <v>398</v>
      </c>
      <c r="N20" s="783"/>
      <c r="O20" s="790"/>
      <c r="P20" s="791"/>
    </row>
    <row r="21" spans="1:16" s="649" customFormat="1" ht="38.25" x14ac:dyDescent="0.2">
      <c r="A21" s="665">
        <v>4</v>
      </c>
      <c r="B21" s="666" t="s">
        <v>422</v>
      </c>
      <c r="C21" s="666" t="s">
        <v>423</v>
      </c>
      <c r="D21" s="667" t="s">
        <v>416</v>
      </c>
      <c r="E21" s="668">
        <v>347.4</v>
      </c>
      <c r="F21" s="993"/>
      <c r="G21" s="761">
        <f>ROUND(E21*F21,4)</f>
        <v>0</v>
      </c>
      <c r="H21" s="669"/>
      <c r="I21" s="762"/>
      <c r="J21" s="670"/>
      <c r="K21" s="763"/>
      <c r="L21" s="650"/>
      <c r="M21" s="784" t="s">
        <v>402</v>
      </c>
      <c r="N21" s="652" t="s">
        <v>424</v>
      </c>
      <c r="O21" s="660" t="s">
        <v>425</v>
      </c>
      <c r="P21" s="787" t="s">
        <v>426</v>
      </c>
    </row>
    <row r="22" spans="1:16" s="649" customFormat="1" ht="38.25" x14ac:dyDescent="0.2">
      <c r="A22" s="665">
        <v>5</v>
      </c>
      <c r="B22" s="666" t="s">
        <v>427</v>
      </c>
      <c r="C22" s="666" t="s">
        <v>428</v>
      </c>
      <c r="D22" s="667" t="s">
        <v>416</v>
      </c>
      <c r="E22" s="668">
        <v>2670.8</v>
      </c>
      <c r="F22" s="993"/>
      <c r="G22" s="761">
        <f t="shared" ref="G22:G50" si="0">ROUND(E22*F22,4)</f>
        <v>0</v>
      </c>
      <c r="H22" s="669"/>
      <c r="I22" s="762"/>
      <c r="J22" s="670"/>
      <c r="K22" s="763"/>
      <c r="L22" s="650"/>
      <c r="M22" s="784" t="s">
        <v>402</v>
      </c>
      <c r="N22" s="652" t="s">
        <v>424</v>
      </c>
      <c r="O22" s="660" t="s">
        <v>425</v>
      </c>
      <c r="P22" s="787" t="s">
        <v>429</v>
      </c>
    </row>
    <row r="23" spans="1:16" s="649" customFormat="1" ht="409.5" x14ac:dyDescent="0.2">
      <c r="A23" s="665">
        <v>6</v>
      </c>
      <c r="B23" s="666" t="s">
        <v>430</v>
      </c>
      <c r="C23" s="666" t="s">
        <v>431</v>
      </c>
      <c r="D23" s="667" t="s">
        <v>432</v>
      </c>
      <c r="E23" s="668">
        <v>6.1</v>
      </c>
      <c r="F23" s="993"/>
      <c r="G23" s="761">
        <f t="shared" si="0"/>
        <v>0</v>
      </c>
      <c r="H23" s="669"/>
      <c r="I23" s="762"/>
      <c r="J23" s="670"/>
      <c r="K23" s="763"/>
      <c r="L23" s="650"/>
      <c r="M23" s="784" t="s">
        <v>402</v>
      </c>
      <c r="N23" s="652" t="s">
        <v>433</v>
      </c>
      <c r="O23" s="660" t="s">
        <v>434</v>
      </c>
      <c r="P23" s="787" t="s">
        <v>435</v>
      </c>
    </row>
    <row r="24" spans="1:16" s="649" customFormat="1" ht="395.25" x14ac:dyDescent="0.2">
      <c r="A24" s="665">
        <v>7</v>
      </c>
      <c r="B24" s="666" t="s">
        <v>436</v>
      </c>
      <c r="C24" s="666" t="s">
        <v>437</v>
      </c>
      <c r="D24" s="667" t="s">
        <v>432</v>
      </c>
      <c r="E24" s="668">
        <v>1.2</v>
      </c>
      <c r="F24" s="993"/>
      <c r="G24" s="761">
        <f t="shared" si="0"/>
        <v>0</v>
      </c>
      <c r="H24" s="669"/>
      <c r="I24" s="762"/>
      <c r="J24" s="670"/>
      <c r="K24" s="763"/>
      <c r="L24" s="650"/>
      <c r="M24" s="784" t="s">
        <v>402</v>
      </c>
      <c r="N24" s="652" t="s">
        <v>433</v>
      </c>
      <c r="O24" s="660" t="s">
        <v>438</v>
      </c>
      <c r="P24" s="787" t="s">
        <v>439</v>
      </c>
    </row>
    <row r="25" spans="1:16" s="649" customFormat="1" ht="409.5" x14ac:dyDescent="0.2">
      <c r="A25" s="665">
        <v>8</v>
      </c>
      <c r="B25" s="666" t="s">
        <v>440</v>
      </c>
      <c r="C25" s="666" t="s">
        <v>441</v>
      </c>
      <c r="D25" s="667" t="s">
        <v>432</v>
      </c>
      <c r="E25" s="668">
        <v>6.6</v>
      </c>
      <c r="F25" s="993"/>
      <c r="G25" s="761">
        <f t="shared" si="0"/>
        <v>0</v>
      </c>
      <c r="H25" s="669"/>
      <c r="I25" s="762"/>
      <c r="J25" s="670"/>
      <c r="K25" s="763"/>
      <c r="L25" s="650"/>
      <c r="M25" s="784" t="s">
        <v>402</v>
      </c>
      <c r="N25" s="652" t="s">
        <v>433</v>
      </c>
      <c r="O25" s="660" t="s">
        <v>442</v>
      </c>
      <c r="P25" s="787" t="s">
        <v>443</v>
      </c>
    </row>
    <row r="26" spans="1:16" s="649" customFormat="1" ht="408" x14ac:dyDescent="0.2">
      <c r="A26" s="665">
        <v>9</v>
      </c>
      <c r="B26" s="666" t="s">
        <v>444</v>
      </c>
      <c r="C26" s="666" t="s">
        <v>445</v>
      </c>
      <c r="D26" s="667" t="s">
        <v>432</v>
      </c>
      <c r="E26" s="668">
        <v>7.6</v>
      </c>
      <c r="F26" s="993"/>
      <c r="G26" s="761">
        <f t="shared" si="0"/>
        <v>0</v>
      </c>
      <c r="H26" s="669"/>
      <c r="I26" s="762"/>
      <c r="J26" s="670"/>
      <c r="K26" s="763"/>
      <c r="L26" s="650"/>
      <c r="M26" s="784" t="s">
        <v>402</v>
      </c>
      <c r="N26" s="652" t="s">
        <v>433</v>
      </c>
      <c r="O26" s="660" t="s">
        <v>446</v>
      </c>
      <c r="P26" s="787" t="s">
        <v>447</v>
      </c>
    </row>
    <row r="27" spans="1:16" s="649" customFormat="1" ht="409.5" x14ac:dyDescent="0.2">
      <c r="A27" s="665">
        <v>10</v>
      </c>
      <c r="B27" s="666" t="s">
        <v>448</v>
      </c>
      <c r="C27" s="666" t="s">
        <v>449</v>
      </c>
      <c r="D27" s="667" t="s">
        <v>432</v>
      </c>
      <c r="E27" s="668">
        <v>147.4</v>
      </c>
      <c r="F27" s="993"/>
      <c r="G27" s="761">
        <f t="shared" si="0"/>
        <v>0</v>
      </c>
      <c r="H27" s="669"/>
      <c r="I27" s="762"/>
      <c r="J27" s="670"/>
      <c r="K27" s="763"/>
      <c r="L27" s="650"/>
      <c r="M27" s="784" t="s">
        <v>402</v>
      </c>
      <c r="N27" s="652" t="s">
        <v>433</v>
      </c>
      <c r="O27" s="660" t="s">
        <v>450</v>
      </c>
      <c r="P27" s="787" t="s">
        <v>451</v>
      </c>
    </row>
    <row r="28" spans="1:16" s="649" customFormat="1" ht="63.75" x14ac:dyDescent="0.2">
      <c r="A28" s="665">
        <v>11</v>
      </c>
      <c r="B28" s="666" t="s">
        <v>452</v>
      </c>
      <c r="C28" s="666" t="s">
        <v>453</v>
      </c>
      <c r="D28" s="667" t="s">
        <v>454</v>
      </c>
      <c r="E28" s="668">
        <v>2</v>
      </c>
      <c r="F28" s="993"/>
      <c r="G28" s="761">
        <f t="shared" si="0"/>
        <v>0</v>
      </c>
      <c r="H28" s="669"/>
      <c r="I28" s="762"/>
      <c r="J28" s="670"/>
      <c r="K28" s="763"/>
      <c r="L28" s="650"/>
      <c r="M28" s="784" t="s">
        <v>402</v>
      </c>
      <c r="N28" s="652" t="s">
        <v>433</v>
      </c>
      <c r="O28" s="660" t="s">
        <v>455</v>
      </c>
      <c r="P28" s="787" t="s">
        <v>456</v>
      </c>
    </row>
    <row r="29" spans="1:16" s="649" customFormat="1" ht="165.75" x14ac:dyDescent="0.2">
      <c r="A29" s="665">
        <v>12</v>
      </c>
      <c r="B29" s="666" t="s">
        <v>457</v>
      </c>
      <c r="C29" s="666" t="s">
        <v>458</v>
      </c>
      <c r="D29" s="667" t="s">
        <v>454</v>
      </c>
      <c r="E29" s="668">
        <v>1</v>
      </c>
      <c r="F29" s="993"/>
      <c r="G29" s="761">
        <f t="shared" si="0"/>
        <v>0</v>
      </c>
      <c r="H29" s="669"/>
      <c r="I29" s="762"/>
      <c r="J29" s="670"/>
      <c r="K29" s="763"/>
      <c r="L29" s="650"/>
      <c r="M29" s="784" t="s">
        <v>402</v>
      </c>
      <c r="N29" s="652" t="s">
        <v>403</v>
      </c>
      <c r="O29" s="660" t="s">
        <v>459</v>
      </c>
      <c r="P29" s="787" t="s">
        <v>460</v>
      </c>
    </row>
    <row r="30" spans="1:16" s="649" customFormat="1" x14ac:dyDescent="0.2">
      <c r="A30" s="665">
        <v>13</v>
      </c>
      <c r="B30" s="666" t="s">
        <v>461</v>
      </c>
      <c r="C30" s="666" t="s">
        <v>462</v>
      </c>
      <c r="D30" s="667" t="s">
        <v>463</v>
      </c>
      <c r="E30" s="668">
        <v>1</v>
      </c>
      <c r="F30" s="993"/>
      <c r="G30" s="761">
        <f t="shared" si="0"/>
        <v>0</v>
      </c>
      <c r="H30" s="669"/>
      <c r="I30" s="762"/>
      <c r="J30" s="670"/>
      <c r="K30" s="763"/>
      <c r="L30" s="650"/>
      <c r="M30" s="784" t="s">
        <v>402</v>
      </c>
      <c r="N30" s="652" t="s">
        <v>403</v>
      </c>
      <c r="O30" s="660"/>
      <c r="P30" s="787" t="s">
        <v>464</v>
      </c>
    </row>
    <row r="31" spans="1:16" s="649" customFormat="1" x14ac:dyDescent="0.2">
      <c r="A31" s="665">
        <v>14</v>
      </c>
      <c r="B31" s="666" t="s">
        <v>465</v>
      </c>
      <c r="C31" s="666" t="s">
        <v>466</v>
      </c>
      <c r="D31" s="667" t="s">
        <v>463</v>
      </c>
      <c r="E31" s="668">
        <v>1</v>
      </c>
      <c r="F31" s="993"/>
      <c r="G31" s="761">
        <f t="shared" si="0"/>
        <v>0</v>
      </c>
      <c r="H31" s="669"/>
      <c r="I31" s="762"/>
      <c r="J31" s="670"/>
      <c r="K31" s="763"/>
      <c r="L31" s="650"/>
      <c r="M31" s="784" t="s">
        <v>402</v>
      </c>
      <c r="N31" s="652" t="s">
        <v>403</v>
      </c>
      <c r="O31" s="660"/>
      <c r="P31" s="787" t="s">
        <v>467</v>
      </c>
    </row>
    <row r="32" spans="1:16" s="649" customFormat="1" x14ac:dyDescent="0.2">
      <c r="A32" s="665">
        <v>15</v>
      </c>
      <c r="B32" s="666" t="s">
        <v>468</v>
      </c>
      <c r="C32" s="666" t="s">
        <v>469</v>
      </c>
      <c r="D32" s="667" t="s">
        <v>454</v>
      </c>
      <c r="E32" s="668">
        <v>1</v>
      </c>
      <c r="F32" s="993"/>
      <c r="G32" s="761">
        <f t="shared" si="0"/>
        <v>0</v>
      </c>
      <c r="H32" s="669"/>
      <c r="I32" s="762"/>
      <c r="J32" s="670"/>
      <c r="K32" s="763"/>
      <c r="L32" s="650"/>
      <c r="M32" s="784" t="s">
        <v>402</v>
      </c>
      <c r="N32" s="652" t="s">
        <v>403</v>
      </c>
      <c r="O32" s="660"/>
      <c r="P32" s="787" t="s">
        <v>467</v>
      </c>
    </row>
    <row r="33" spans="1:16" s="649" customFormat="1" ht="38.25" x14ac:dyDescent="0.2">
      <c r="A33" s="665">
        <v>16</v>
      </c>
      <c r="B33" s="666" t="s">
        <v>470</v>
      </c>
      <c r="C33" s="666" t="s">
        <v>471</v>
      </c>
      <c r="D33" s="667" t="s">
        <v>432</v>
      </c>
      <c r="E33" s="668">
        <v>4190.2</v>
      </c>
      <c r="F33" s="993"/>
      <c r="G33" s="761">
        <f t="shared" si="0"/>
        <v>0</v>
      </c>
      <c r="H33" s="669"/>
      <c r="I33" s="762"/>
      <c r="J33" s="670"/>
      <c r="K33" s="763"/>
      <c r="L33" s="650"/>
      <c r="M33" s="784" t="s">
        <v>402</v>
      </c>
      <c r="N33" s="652" t="s">
        <v>424</v>
      </c>
      <c r="O33" s="660" t="s">
        <v>472</v>
      </c>
      <c r="P33" s="787" t="s">
        <v>473</v>
      </c>
    </row>
    <row r="34" spans="1:16" s="649" customFormat="1" ht="51" x14ac:dyDescent="0.2">
      <c r="A34" s="665">
        <v>17</v>
      </c>
      <c r="B34" s="666" t="s">
        <v>474</v>
      </c>
      <c r="C34" s="666" t="s">
        <v>475</v>
      </c>
      <c r="D34" s="667" t="s">
        <v>454</v>
      </c>
      <c r="E34" s="668">
        <v>8</v>
      </c>
      <c r="F34" s="993"/>
      <c r="G34" s="761">
        <f t="shared" si="0"/>
        <v>0</v>
      </c>
      <c r="H34" s="669"/>
      <c r="I34" s="762"/>
      <c r="J34" s="670"/>
      <c r="K34" s="763"/>
      <c r="L34" s="650"/>
      <c r="M34" s="784" t="s">
        <v>402</v>
      </c>
      <c r="N34" s="652" t="s">
        <v>424</v>
      </c>
      <c r="O34" s="660" t="s">
        <v>476</v>
      </c>
      <c r="P34" s="787" t="s">
        <v>477</v>
      </c>
    </row>
    <row r="35" spans="1:16" s="649" customFormat="1" ht="51" x14ac:dyDescent="0.2">
      <c r="A35" s="665">
        <v>18</v>
      </c>
      <c r="B35" s="666" t="s">
        <v>478</v>
      </c>
      <c r="C35" s="666" t="s">
        <v>479</v>
      </c>
      <c r="D35" s="667" t="s">
        <v>432</v>
      </c>
      <c r="E35" s="668">
        <v>20</v>
      </c>
      <c r="F35" s="993"/>
      <c r="G35" s="761">
        <f t="shared" si="0"/>
        <v>0</v>
      </c>
      <c r="H35" s="669"/>
      <c r="I35" s="762"/>
      <c r="J35" s="670"/>
      <c r="K35" s="763"/>
      <c r="L35" s="650"/>
      <c r="M35" s="784" t="s">
        <v>402</v>
      </c>
      <c r="N35" s="652" t="s">
        <v>424</v>
      </c>
      <c r="O35" s="660" t="s">
        <v>476</v>
      </c>
      <c r="P35" s="787" t="s">
        <v>480</v>
      </c>
    </row>
    <row r="36" spans="1:16" s="649" customFormat="1" ht="229.5" x14ac:dyDescent="0.2">
      <c r="A36" s="665">
        <v>19</v>
      </c>
      <c r="B36" s="666" t="s">
        <v>481</v>
      </c>
      <c r="C36" s="666" t="s">
        <v>482</v>
      </c>
      <c r="D36" s="667" t="s">
        <v>432</v>
      </c>
      <c r="E36" s="668">
        <v>2107.9</v>
      </c>
      <c r="F36" s="993"/>
      <c r="G36" s="761">
        <f t="shared" si="0"/>
        <v>0</v>
      </c>
      <c r="H36" s="669"/>
      <c r="I36" s="762"/>
      <c r="J36" s="670"/>
      <c r="K36" s="763"/>
      <c r="L36" s="650"/>
      <c r="M36" s="784" t="s">
        <v>402</v>
      </c>
      <c r="N36" s="652" t="s">
        <v>433</v>
      </c>
      <c r="O36" s="660" t="s">
        <v>483</v>
      </c>
      <c r="P36" s="787" t="s">
        <v>484</v>
      </c>
    </row>
    <row r="37" spans="1:16" s="649" customFormat="1" ht="153" x14ac:dyDescent="0.2">
      <c r="A37" s="665">
        <v>20</v>
      </c>
      <c r="B37" s="666" t="s">
        <v>485</v>
      </c>
      <c r="C37" s="666" t="s">
        <v>486</v>
      </c>
      <c r="D37" s="667" t="s">
        <v>454</v>
      </c>
      <c r="E37" s="668">
        <v>6</v>
      </c>
      <c r="F37" s="993"/>
      <c r="G37" s="761">
        <f t="shared" si="0"/>
        <v>0</v>
      </c>
      <c r="H37" s="669"/>
      <c r="I37" s="762"/>
      <c r="J37" s="670"/>
      <c r="K37" s="763"/>
      <c r="L37" s="650"/>
      <c r="M37" s="784" t="s">
        <v>402</v>
      </c>
      <c r="N37" s="652" t="s">
        <v>403</v>
      </c>
      <c r="O37" s="660" t="s">
        <v>487</v>
      </c>
      <c r="P37" s="787" t="s">
        <v>488</v>
      </c>
    </row>
    <row r="38" spans="1:16" s="649" customFormat="1" ht="153" x14ac:dyDescent="0.2">
      <c r="A38" s="665">
        <v>21</v>
      </c>
      <c r="B38" s="666" t="s">
        <v>489</v>
      </c>
      <c r="C38" s="666" t="s">
        <v>490</v>
      </c>
      <c r="D38" s="667" t="s">
        <v>454</v>
      </c>
      <c r="E38" s="668">
        <v>2</v>
      </c>
      <c r="F38" s="993"/>
      <c r="G38" s="761">
        <f t="shared" si="0"/>
        <v>0</v>
      </c>
      <c r="H38" s="669"/>
      <c r="I38" s="762"/>
      <c r="J38" s="670"/>
      <c r="K38" s="763"/>
      <c r="L38" s="650"/>
      <c r="M38" s="784" t="s">
        <v>402</v>
      </c>
      <c r="N38" s="652" t="s">
        <v>403</v>
      </c>
      <c r="O38" s="660" t="s">
        <v>487</v>
      </c>
      <c r="P38" s="787" t="s">
        <v>491</v>
      </c>
    </row>
    <row r="39" spans="1:16" s="649" customFormat="1" ht="25.5" x14ac:dyDescent="0.2">
      <c r="A39" s="665">
        <v>22</v>
      </c>
      <c r="B39" s="666" t="s">
        <v>492</v>
      </c>
      <c r="C39" s="666" t="s">
        <v>493</v>
      </c>
      <c r="D39" s="667" t="s">
        <v>454</v>
      </c>
      <c r="E39" s="668">
        <v>6</v>
      </c>
      <c r="F39" s="993"/>
      <c r="G39" s="761">
        <f t="shared" si="0"/>
        <v>0</v>
      </c>
      <c r="H39" s="669"/>
      <c r="I39" s="762"/>
      <c r="J39" s="670"/>
      <c r="K39" s="763"/>
      <c r="L39" s="650"/>
      <c r="M39" s="784" t="s">
        <v>402</v>
      </c>
      <c r="N39" s="652" t="s">
        <v>424</v>
      </c>
      <c r="O39" s="660" t="s">
        <v>494</v>
      </c>
      <c r="P39" s="787" t="s">
        <v>495</v>
      </c>
    </row>
    <row r="40" spans="1:16" s="649" customFormat="1" ht="153" x14ac:dyDescent="0.2">
      <c r="A40" s="665">
        <v>23</v>
      </c>
      <c r="B40" s="666" t="s">
        <v>496</v>
      </c>
      <c r="C40" s="666" t="s">
        <v>497</v>
      </c>
      <c r="D40" s="667" t="s">
        <v>454</v>
      </c>
      <c r="E40" s="668">
        <v>6</v>
      </c>
      <c r="F40" s="993"/>
      <c r="G40" s="761">
        <f t="shared" si="0"/>
        <v>0</v>
      </c>
      <c r="H40" s="669"/>
      <c r="I40" s="762"/>
      <c r="J40" s="670"/>
      <c r="K40" s="763"/>
      <c r="L40" s="650"/>
      <c r="M40" s="784" t="s">
        <v>402</v>
      </c>
      <c r="N40" s="652" t="s">
        <v>403</v>
      </c>
      <c r="O40" s="660" t="s">
        <v>498</v>
      </c>
      <c r="P40" s="787" t="s">
        <v>499</v>
      </c>
    </row>
    <row r="41" spans="1:16" s="649" customFormat="1" ht="153" x14ac:dyDescent="0.2">
      <c r="A41" s="665">
        <v>24</v>
      </c>
      <c r="B41" s="666" t="s">
        <v>500</v>
      </c>
      <c r="C41" s="666" t="s">
        <v>501</v>
      </c>
      <c r="D41" s="667" t="s">
        <v>454</v>
      </c>
      <c r="E41" s="668">
        <v>10</v>
      </c>
      <c r="F41" s="993"/>
      <c r="G41" s="761">
        <f t="shared" si="0"/>
        <v>0</v>
      </c>
      <c r="H41" s="669"/>
      <c r="I41" s="762"/>
      <c r="J41" s="670"/>
      <c r="K41" s="763"/>
      <c r="L41" s="650"/>
      <c r="M41" s="784" t="s">
        <v>402</v>
      </c>
      <c r="N41" s="652" t="s">
        <v>403</v>
      </c>
      <c r="O41" s="660" t="s">
        <v>498</v>
      </c>
      <c r="P41" s="787" t="s">
        <v>502</v>
      </c>
    </row>
    <row r="42" spans="1:16" s="649" customFormat="1" ht="153" x14ac:dyDescent="0.2">
      <c r="A42" s="665">
        <v>25</v>
      </c>
      <c r="B42" s="666" t="s">
        <v>503</v>
      </c>
      <c r="C42" s="666" t="s">
        <v>504</v>
      </c>
      <c r="D42" s="667" t="s">
        <v>454</v>
      </c>
      <c r="E42" s="668">
        <v>4</v>
      </c>
      <c r="F42" s="993"/>
      <c r="G42" s="761">
        <f t="shared" si="0"/>
        <v>0</v>
      </c>
      <c r="H42" s="669"/>
      <c r="I42" s="762"/>
      <c r="J42" s="670"/>
      <c r="K42" s="763"/>
      <c r="L42" s="650"/>
      <c r="M42" s="784" t="s">
        <v>402</v>
      </c>
      <c r="N42" s="652" t="s">
        <v>403</v>
      </c>
      <c r="O42" s="660" t="s">
        <v>498</v>
      </c>
      <c r="P42" s="787" t="s">
        <v>505</v>
      </c>
    </row>
    <row r="43" spans="1:16" s="649" customFormat="1" ht="153" x14ac:dyDescent="0.2">
      <c r="A43" s="665">
        <v>26</v>
      </c>
      <c r="B43" s="666" t="s">
        <v>506</v>
      </c>
      <c r="C43" s="666" t="s">
        <v>507</v>
      </c>
      <c r="D43" s="667" t="s">
        <v>454</v>
      </c>
      <c r="E43" s="668">
        <v>36</v>
      </c>
      <c r="F43" s="993"/>
      <c r="G43" s="761">
        <f t="shared" si="0"/>
        <v>0</v>
      </c>
      <c r="H43" s="669"/>
      <c r="I43" s="762"/>
      <c r="J43" s="670"/>
      <c r="K43" s="763"/>
      <c r="L43" s="650"/>
      <c r="M43" s="784" t="s">
        <v>402</v>
      </c>
      <c r="N43" s="652" t="s">
        <v>403</v>
      </c>
      <c r="O43" s="660" t="s">
        <v>498</v>
      </c>
      <c r="P43" s="787" t="s">
        <v>508</v>
      </c>
    </row>
    <row r="44" spans="1:16" s="649" customFormat="1" ht="153" x14ac:dyDescent="0.2">
      <c r="A44" s="665">
        <v>27</v>
      </c>
      <c r="B44" s="666" t="s">
        <v>509</v>
      </c>
      <c r="C44" s="666" t="s">
        <v>510</v>
      </c>
      <c r="D44" s="667" t="s">
        <v>454</v>
      </c>
      <c r="E44" s="668">
        <v>14</v>
      </c>
      <c r="F44" s="993"/>
      <c r="G44" s="761">
        <f t="shared" si="0"/>
        <v>0</v>
      </c>
      <c r="H44" s="669"/>
      <c r="I44" s="762"/>
      <c r="J44" s="670"/>
      <c r="K44" s="763"/>
      <c r="L44" s="650"/>
      <c r="M44" s="784" t="s">
        <v>402</v>
      </c>
      <c r="N44" s="652" t="s">
        <v>403</v>
      </c>
      <c r="O44" s="660" t="s">
        <v>498</v>
      </c>
      <c r="P44" s="787" t="s">
        <v>511</v>
      </c>
    </row>
    <row r="45" spans="1:16" s="649" customFormat="1" ht="76.5" x14ac:dyDescent="0.2">
      <c r="A45" s="665">
        <v>28</v>
      </c>
      <c r="B45" s="666" t="s">
        <v>512</v>
      </c>
      <c r="C45" s="666" t="s">
        <v>513</v>
      </c>
      <c r="D45" s="667" t="s">
        <v>454</v>
      </c>
      <c r="E45" s="668">
        <v>48</v>
      </c>
      <c r="F45" s="993"/>
      <c r="G45" s="761">
        <f t="shared" si="0"/>
        <v>0</v>
      </c>
      <c r="H45" s="669"/>
      <c r="I45" s="762"/>
      <c r="J45" s="670"/>
      <c r="K45" s="763"/>
      <c r="L45" s="650"/>
      <c r="M45" s="784" t="s">
        <v>402</v>
      </c>
      <c r="N45" s="652" t="s">
        <v>424</v>
      </c>
      <c r="O45" s="660" t="s">
        <v>514</v>
      </c>
      <c r="P45" s="787" t="s">
        <v>515</v>
      </c>
    </row>
    <row r="46" spans="1:16" s="649" customFormat="1" ht="216.75" x14ac:dyDescent="0.2">
      <c r="A46" s="665">
        <v>29</v>
      </c>
      <c r="B46" s="666" t="s">
        <v>516</v>
      </c>
      <c r="C46" s="666" t="s">
        <v>517</v>
      </c>
      <c r="D46" s="667" t="s">
        <v>432</v>
      </c>
      <c r="E46" s="668">
        <v>2342.1</v>
      </c>
      <c r="F46" s="993"/>
      <c r="G46" s="761">
        <f t="shared" si="0"/>
        <v>0</v>
      </c>
      <c r="H46" s="669"/>
      <c r="I46" s="762"/>
      <c r="J46" s="670"/>
      <c r="K46" s="763"/>
      <c r="L46" s="650"/>
      <c r="M46" s="784" t="s">
        <v>402</v>
      </c>
      <c r="N46" s="652" t="s">
        <v>433</v>
      </c>
      <c r="O46" s="660" t="s">
        <v>518</v>
      </c>
      <c r="P46" s="787" t="s">
        <v>519</v>
      </c>
    </row>
    <row r="47" spans="1:16" s="649" customFormat="1" ht="229.5" x14ac:dyDescent="0.2">
      <c r="A47" s="665">
        <v>30</v>
      </c>
      <c r="B47" s="666" t="s">
        <v>481</v>
      </c>
      <c r="C47" s="666" t="s">
        <v>617</v>
      </c>
      <c r="D47" s="667" t="s">
        <v>432</v>
      </c>
      <c r="E47" s="668">
        <v>20</v>
      </c>
      <c r="F47" s="993"/>
      <c r="G47" s="761">
        <f t="shared" si="0"/>
        <v>0</v>
      </c>
      <c r="H47" s="669"/>
      <c r="I47" s="762"/>
      <c r="J47" s="670"/>
      <c r="K47" s="763"/>
      <c r="L47" s="650"/>
      <c r="M47" s="784" t="s">
        <v>402</v>
      </c>
      <c r="N47" s="652" t="s">
        <v>433</v>
      </c>
      <c r="O47" s="660" t="s">
        <v>483</v>
      </c>
      <c r="P47" s="787" t="s">
        <v>618</v>
      </c>
    </row>
    <row r="48" spans="1:16" s="649" customFormat="1" ht="229.5" x14ac:dyDescent="0.2">
      <c r="A48" s="665">
        <v>31</v>
      </c>
      <c r="B48" s="666" t="s">
        <v>481</v>
      </c>
      <c r="C48" s="666" t="s">
        <v>617</v>
      </c>
      <c r="D48" s="667" t="s">
        <v>432</v>
      </c>
      <c r="E48" s="668">
        <v>50</v>
      </c>
      <c r="F48" s="993"/>
      <c r="G48" s="761">
        <f>ROUND(E48*F48,4)</f>
        <v>0</v>
      </c>
      <c r="H48" s="669"/>
      <c r="I48" s="762"/>
      <c r="J48" s="670"/>
      <c r="K48" s="763"/>
      <c r="L48" s="650"/>
      <c r="M48" s="784" t="s">
        <v>402</v>
      </c>
      <c r="N48" s="652" t="s">
        <v>433</v>
      </c>
      <c r="O48" s="660" t="s">
        <v>483</v>
      </c>
      <c r="P48" s="787" t="s">
        <v>619</v>
      </c>
    </row>
    <row r="49" spans="1:16" s="649" customFormat="1" ht="191.25" x14ac:dyDescent="0.2">
      <c r="A49" s="665">
        <v>32</v>
      </c>
      <c r="B49" s="666" t="s">
        <v>620</v>
      </c>
      <c r="C49" s="666" t="s">
        <v>621</v>
      </c>
      <c r="D49" s="667" t="s">
        <v>454</v>
      </c>
      <c r="E49" s="668">
        <v>11</v>
      </c>
      <c r="F49" s="993"/>
      <c r="G49" s="761">
        <f>ROUND(E49*F49,4)</f>
        <v>0</v>
      </c>
      <c r="H49" s="669"/>
      <c r="I49" s="762"/>
      <c r="J49" s="670"/>
      <c r="K49" s="763"/>
      <c r="L49" s="650"/>
      <c r="M49" s="784" t="s">
        <v>402</v>
      </c>
      <c r="N49" s="652" t="s">
        <v>433</v>
      </c>
      <c r="O49" s="660" t="s">
        <v>622</v>
      </c>
      <c r="P49" s="787" t="s">
        <v>623</v>
      </c>
    </row>
    <row r="50" spans="1:16" s="649" customFormat="1" x14ac:dyDescent="0.2">
      <c r="A50" s="665"/>
      <c r="B50" s="666"/>
      <c r="C50" s="666"/>
      <c r="D50" s="667"/>
      <c r="E50" s="668"/>
      <c r="F50" s="993"/>
      <c r="G50" s="761">
        <f t="shared" si="0"/>
        <v>0</v>
      </c>
      <c r="H50" s="669"/>
      <c r="I50" s="762"/>
      <c r="J50" s="670"/>
      <c r="K50" s="763"/>
      <c r="L50" s="650"/>
      <c r="M50" s="784"/>
      <c r="N50" s="652"/>
      <c r="O50" s="660"/>
      <c r="P50" s="787"/>
    </row>
    <row r="51" spans="1:16" s="649" customFormat="1" x14ac:dyDescent="0.2">
      <c r="A51" s="764" t="s">
        <v>410</v>
      </c>
      <c r="B51" s="765" t="s">
        <v>520</v>
      </c>
      <c r="C51" s="765" t="s">
        <v>421</v>
      </c>
      <c r="D51" s="766"/>
      <c r="E51" s="767"/>
      <c r="F51" s="994"/>
      <c r="G51" s="768">
        <f>SUM(G21:G50)</f>
        <v>0</v>
      </c>
      <c r="H51" s="769"/>
      <c r="I51" s="769"/>
      <c r="J51" s="770"/>
      <c r="K51" s="771"/>
      <c r="L51" s="650"/>
      <c r="M51" s="785"/>
      <c r="N51" s="786"/>
      <c r="O51" s="788"/>
      <c r="P51" s="789"/>
    </row>
    <row r="52" spans="1:16" s="649" customFormat="1" x14ac:dyDescent="0.2">
      <c r="A52" s="662" t="s">
        <v>395</v>
      </c>
      <c r="B52" s="663" t="s">
        <v>521</v>
      </c>
      <c r="C52" s="664" t="s">
        <v>522</v>
      </c>
      <c r="D52" s="671"/>
      <c r="E52" s="672"/>
      <c r="F52" s="995"/>
      <c r="G52" s="772"/>
      <c r="H52" s="673"/>
      <c r="I52" s="773"/>
      <c r="J52" s="674"/>
      <c r="K52" s="774"/>
      <c r="L52" s="650"/>
      <c r="M52" s="782" t="s">
        <v>398</v>
      </c>
      <c r="N52" s="783"/>
      <c r="O52" s="790"/>
      <c r="P52" s="791"/>
    </row>
    <row r="53" spans="1:16" s="649" customFormat="1" ht="191.25" x14ac:dyDescent="0.2">
      <c r="A53" s="665">
        <v>30</v>
      </c>
      <c r="B53" s="666" t="s">
        <v>523</v>
      </c>
      <c r="C53" s="666" t="s">
        <v>524</v>
      </c>
      <c r="D53" s="667" t="s">
        <v>525</v>
      </c>
      <c r="E53" s="668">
        <v>2</v>
      </c>
      <c r="F53" s="993">
        <v>0.36456</v>
      </c>
      <c r="G53" s="761">
        <f>ROUND(E53*F53,4)</f>
        <v>0.72909999999999997</v>
      </c>
      <c r="H53" s="669"/>
      <c r="I53" s="762"/>
      <c r="J53" s="670"/>
      <c r="K53" s="763"/>
      <c r="L53" s="650"/>
      <c r="M53" s="784" t="s">
        <v>402</v>
      </c>
      <c r="N53" s="652" t="s">
        <v>433</v>
      </c>
      <c r="O53" s="660" t="s">
        <v>526</v>
      </c>
      <c r="P53" s="787" t="s">
        <v>527</v>
      </c>
    </row>
    <row r="54" spans="1:16" s="649" customFormat="1" ht="216.75" x14ac:dyDescent="0.2">
      <c r="A54" s="665">
        <v>31</v>
      </c>
      <c r="B54" s="666" t="s">
        <v>528</v>
      </c>
      <c r="C54" s="666" t="s">
        <v>529</v>
      </c>
      <c r="D54" s="667" t="s">
        <v>525</v>
      </c>
      <c r="E54" s="668">
        <v>6</v>
      </c>
      <c r="F54" s="993"/>
      <c r="G54" s="761">
        <f>ROUND(E54*F54,4)</f>
        <v>0</v>
      </c>
      <c r="H54" s="669"/>
      <c r="I54" s="762"/>
      <c r="J54" s="670"/>
      <c r="K54" s="763"/>
      <c r="L54" s="650"/>
      <c r="M54" s="784" t="s">
        <v>402</v>
      </c>
      <c r="N54" s="652" t="s">
        <v>433</v>
      </c>
      <c r="O54" s="660" t="s">
        <v>530</v>
      </c>
      <c r="P54" s="787" t="s">
        <v>531</v>
      </c>
    </row>
    <row r="55" spans="1:16" s="649" customFormat="1" ht="229.5" x14ac:dyDescent="0.2">
      <c r="A55" s="665">
        <v>32</v>
      </c>
      <c r="B55" s="666" t="s">
        <v>532</v>
      </c>
      <c r="C55" s="666" t="s">
        <v>533</v>
      </c>
      <c r="D55" s="667" t="s">
        <v>525</v>
      </c>
      <c r="E55" s="668">
        <v>22</v>
      </c>
      <c r="F55" s="993"/>
      <c r="G55" s="761">
        <f>ROUND(E55*F55,4)</f>
        <v>0</v>
      </c>
      <c r="H55" s="669"/>
      <c r="I55" s="762"/>
      <c r="J55" s="670"/>
      <c r="K55" s="763"/>
      <c r="L55" s="650"/>
      <c r="M55" s="784" t="s">
        <v>402</v>
      </c>
      <c r="N55" s="652" t="s">
        <v>433</v>
      </c>
      <c r="O55" s="660" t="s">
        <v>534</v>
      </c>
      <c r="P55" s="787" t="s">
        <v>535</v>
      </c>
    </row>
    <row r="56" spans="1:16" s="649" customFormat="1" ht="267.75" x14ac:dyDescent="0.2">
      <c r="A56" s="665">
        <v>33</v>
      </c>
      <c r="B56" s="666" t="s">
        <v>536</v>
      </c>
      <c r="C56" s="666" t="s">
        <v>537</v>
      </c>
      <c r="D56" s="667" t="s">
        <v>525</v>
      </c>
      <c r="E56" s="668">
        <v>6</v>
      </c>
      <c r="F56" s="993"/>
      <c r="G56" s="761">
        <f>ROUND(E56*F56,4)</f>
        <v>0</v>
      </c>
      <c r="H56" s="669"/>
      <c r="I56" s="762"/>
      <c r="J56" s="670"/>
      <c r="K56" s="763"/>
      <c r="L56" s="650"/>
      <c r="M56" s="784" t="s">
        <v>402</v>
      </c>
      <c r="N56" s="652" t="s">
        <v>433</v>
      </c>
      <c r="O56" s="660" t="s">
        <v>538</v>
      </c>
      <c r="P56" s="787" t="s">
        <v>539</v>
      </c>
    </row>
    <row r="57" spans="1:16" s="649" customFormat="1" x14ac:dyDescent="0.2">
      <c r="A57" s="665"/>
      <c r="B57" s="666"/>
      <c r="C57" s="666"/>
      <c r="D57" s="667"/>
      <c r="E57" s="668"/>
      <c r="F57" s="993"/>
      <c r="G57" s="761">
        <f>ROUND(E57*F57,4)</f>
        <v>0</v>
      </c>
      <c r="H57" s="669"/>
      <c r="I57" s="762"/>
      <c r="J57" s="670"/>
      <c r="K57" s="763"/>
      <c r="L57" s="650"/>
      <c r="M57" s="784"/>
      <c r="N57" s="652"/>
      <c r="O57" s="660"/>
      <c r="P57" s="787"/>
    </row>
    <row r="58" spans="1:16" s="649" customFormat="1" x14ac:dyDescent="0.2">
      <c r="A58" s="764" t="s">
        <v>410</v>
      </c>
      <c r="B58" s="765" t="s">
        <v>540</v>
      </c>
      <c r="C58" s="765" t="s">
        <v>522</v>
      </c>
      <c r="D58" s="766"/>
      <c r="E58" s="767"/>
      <c r="F58" s="994"/>
      <c r="G58" s="768">
        <f>SUM(G53:G57)</f>
        <v>0.72909999999999997</v>
      </c>
      <c r="H58" s="769"/>
      <c r="I58" s="769"/>
      <c r="J58" s="770"/>
      <c r="K58" s="771"/>
      <c r="L58" s="650"/>
      <c r="M58" s="785"/>
      <c r="N58" s="786"/>
      <c r="O58" s="788"/>
      <c r="P58" s="789"/>
    </row>
    <row r="59" spans="1:16" s="649" customFormat="1" x14ac:dyDescent="0.2">
      <c r="A59" s="662" t="s">
        <v>395</v>
      </c>
      <c r="B59" s="663" t="s">
        <v>541</v>
      </c>
      <c r="C59" s="664" t="s">
        <v>542</v>
      </c>
      <c r="D59" s="671"/>
      <c r="E59" s="672"/>
      <c r="F59" s="995"/>
      <c r="G59" s="772"/>
      <c r="H59" s="673"/>
      <c r="I59" s="773"/>
      <c r="J59" s="674"/>
      <c r="K59" s="774"/>
      <c r="L59" s="650"/>
      <c r="M59" s="782" t="s">
        <v>398</v>
      </c>
      <c r="N59" s="783"/>
      <c r="O59" s="790"/>
      <c r="P59" s="791"/>
    </row>
    <row r="60" spans="1:16" s="649" customFormat="1" ht="25.5" x14ac:dyDescent="0.2">
      <c r="A60" s="665">
        <v>36</v>
      </c>
      <c r="B60" s="666" t="s">
        <v>543</v>
      </c>
      <c r="C60" s="666" t="s">
        <v>544</v>
      </c>
      <c r="D60" s="667" t="s">
        <v>454</v>
      </c>
      <c r="E60" s="668">
        <v>1</v>
      </c>
      <c r="F60" s="993"/>
      <c r="G60" s="761">
        <f>ROUND(E60*F60,4)</f>
        <v>0</v>
      </c>
      <c r="H60" s="669"/>
      <c r="I60" s="762"/>
      <c r="J60" s="670"/>
      <c r="K60" s="763"/>
      <c r="L60" s="650"/>
      <c r="M60" s="784" t="s">
        <v>402</v>
      </c>
      <c r="N60" s="652" t="s">
        <v>424</v>
      </c>
      <c r="O60" s="660" t="s">
        <v>545</v>
      </c>
      <c r="P60" s="787" t="s">
        <v>546</v>
      </c>
    </row>
    <row r="61" spans="1:16" s="649" customFormat="1" ht="51" x14ac:dyDescent="0.2">
      <c r="A61" s="665">
        <v>37</v>
      </c>
      <c r="B61" s="666" t="s">
        <v>547</v>
      </c>
      <c r="C61" s="666" t="s">
        <v>548</v>
      </c>
      <c r="D61" s="667" t="s">
        <v>454</v>
      </c>
      <c r="E61" s="668">
        <v>2</v>
      </c>
      <c r="F61" s="993"/>
      <c r="G61" s="761">
        <f>ROUND(E61*F61,4)</f>
        <v>0</v>
      </c>
      <c r="H61" s="669"/>
      <c r="I61" s="762"/>
      <c r="J61" s="670"/>
      <c r="K61" s="763"/>
      <c r="L61" s="650"/>
      <c r="M61" s="784" t="s">
        <v>402</v>
      </c>
      <c r="N61" s="652" t="s">
        <v>424</v>
      </c>
      <c r="O61" s="660" t="s">
        <v>549</v>
      </c>
      <c r="P61" s="787" t="s">
        <v>550</v>
      </c>
    </row>
    <row r="62" spans="1:16" s="649" customFormat="1" ht="229.5" x14ac:dyDescent="0.2">
      <c r="A62" s="665">
        <v>38</v>
      </c>
      <c r="B62" s="666" t="s">
        <v>551</v>
      </c>
      <c r="C62" s="666" t="s">
        <v>552</v>
      </c>
      <c r="D62" s="667" t="s">
        <v>416</v>
      </c>
      <c r="E62" s="668">
        <v>289.2</v>
      </c>
      <c r="F62" s="993"/>
      <c r="G62" s="761">
        <f>ROUND(E62*F62,4)</f>
        <v>0</v>
      </c>
      <c r="H62" s="669"/>
      <c r="I62" s="762"/>
      <c r="J62" s="670"/>
      <c r="K62" s="763"/>
      <c r="L62" s="650"/>
      <c r="M62" s="784" t="s">
        <v>402</v>
      </c>
      <c r="N62" s="652" t="s">
        <v>403</v>
      </c>
      <c r="O62" s="660" t="s">
        <v>553</v>
      </c>
      <c r="P62" s="787" t="s">
        <v>554</v>
      </c>
    </row>
    <row r="63" spans="1:16" s="649" customFormat="1" ht="229.5" x14ac:dyDescent="0.2">
      <c r="A63" s="665">
        <v>39</v>
      </c>
      <c r="B63" s="666" t="s">
        <v>555</v>
      </c>
      <c r="C63" s="666" t="s">
        <v>556</v>
      </c>
      <c r="D63" s="667" t="s">
        <v>401</v>
      </c>
      <c r="E63" s="668">
        <v>3752</v>
      </c>
      <c r="F63" s="993"/>
      <c r="G63" s="761">
        <f>ROUND(E63*F63,4)</f>
        <v>0</v>
      </c>
      <c r="H63" s="669"/>
      <c r="I63" s="762"/>
      <c r="J63" s="670"/>
      <c r="K63" s="763"/>
      <c r="L63" s="650"/>
      <c r="M63" s="784" t="s">
        <v>402</v>
      </c>
      <c r="N63" s="652" t="s">
        <v>403</v>
      </c>
      <c r="O63" s="660" t="s">
        <v>553</v>
      </c>
      <c r="P63" s="787" t="s">
        <v>557</v>
      </c>
    </row>
    <row r="64" spans="1:16" s="649" customFormat="1" x14ac:dyDescent="0.2">
      <c r="A64" s="665"/>
      <c r="B64" s="666"/>
      <c r="C64" s="666"/>
      <c r="D64" s="667"/>
      <c r="E64" s="668"/>
      <c r="F64" s="993"/>
      <c r="G64" s="761">
        <f>ROUND(E64*F64,4)</f>
        <v>0</v>
      </c>
      <c r="H64" s="669"/>
      <c r="I64" s="762"/>
      <c r="J64" s="670"/>
      <c r="K64" s="763"/>
      <c r="L64" s="650"/>
      <c r="M64" s="784"/>
      <c r="N64" s="652"/>
      <c r="O64" s="660"/>
      <c r="P64" s="787"/>
    </row>
    <row r="65" spans="1:16" s="649" customFormat="1" x14ac:dyDescent="0.2">
      <c r="A65" s="764" t="s">
        <v>410</v>
      </c>
      <c r="B65" s="765" t="s">
        <v>558</v>
      </c>
      <c r="C65" s="765" t="s">
        <v>542</v>
      </c>
      <c r="D65" s="766"/>
      <c r="E65" s="767"/>
      <c r="F65" s="994"/>
      <c r="G65" s="768">
        <f>SUM(G60:G64)</f>
        <v>0</v>
      </c>
      <c r="H65" s="769"/>
      <c r="I65" s="769"/>
      <c r="J65" s="770"/>
      <c r="K65" s="771"/>
      <c r="L65" s="650"/>
      <c r="M65" s="785"/>
      <c r="N65" s="786"/>
      <c r="O65" s="788"/>
      <c r="P65" s="789"/>
    </row>
    <row r="66" spans="1:16" s="649" customFormat="1" x14ac:dyDescent="0.2">
      <c r="A66" s="662" t="s">
        <v>395</v>
      </c>
      <c r="B66" s="663" t="s">
        <v>559</v>
      </c>
      <c r="C66" s="664" t="s">
        <v>560</v>
      </c>
      <c r="D66" s="671"/>
      <c r="E66" s="672"/>
      <c r="F66" s="995"/>
      <c r="G66" s="772"/>
      <c r="H66" s="673"/>
      <c r="I66" s="773"/>
      <c r="J66" s="674"/>
      <c r="K66" s="774"/>
      <c r="L66" s="650"/>
      <c r="M66" s="782" t="s">
        <v>398</v>
      </c>
      <c r="N66" s="783"/>
      <c r="O66" s="790"/>
      <c r="P66" s="791"/>
    </row>
    <row r="67" spans="1:16" s="649" customFormat="1" ht="76.5" x14ac:dyDescent="0.2">
      <c r="A67" s="665">
        <v>40</v>
      </c>
      <c r="B67" s="666" t="s">
        <v>561</v>
      </c>
      <c r="C67" s="666" t="s">
        <v>562</v>
      </c>
      <c r="D67" s="667" t="s">
        <v>416</v>
      </c>
      <c r="E67" s="668">
        <v>486.5</v>
      </c>
      <c r="F67" s="993"/>
      <c r="G67" s="761">
        <f>ROUND(E67*F67,4)</f>
        <v>0</v>
      </c>
      <c r="H67" s="669"/>
      <c r="I67" s="762"/>
      <c r="J67" s="670"/>
      <c r="K67" s="763"/>
      <c r="L67" s="650"/>
      <c r="M67" s="784" t="s">
        <v>402</v>
      </c>
      <c r="N67" s="652" t="s">
        <v>403</v>
      </c>
      <c r="O67" s="660" t="s">
        <v>563</v>
      </c>
      <c r="P67" s="787" t="s">
        <v>564</v>
      </c>
    </row>
    <row r="68" spans="1:16" s="649" customFormat="1" ht="76.5" x14ac:dyDescent="0.2">
      <c r="A68" s="665">
        <v>41</v>
      </c>
      <c r="B68" s="666" t="s">
        <v>565</v>
      </c>
      <c r="C68" s="666" t="s">
        <v>566</v>
      </c>
      <c r="D68" s="667" t="s">
        <v>416</v>
      </c>
      <c r="E68" s="668">
        <v>75</v>
      </c>
      <c r="F68" s="993"/>
      <c r="G68" s="761">
        <f t="shared" ref="G68:G79" si="1">ROUND(E68*F68,4)</f>
        <v>0</v>
      </c>
      <c r="H68" s="669"/>
      <c r="I68" s="762"/>
      <c r="J68" s="670"/>
      <c r="K68" s="763"/>
      <c r="L68" s="650"/>
      <c r="M68" s="784" t="s">
        <v>402</v>
      </c>
      <c r="N68" s="652" t="s">
        <v>403</v>
      </c>
      <c r="O68" s="660" t="s">
        <v>563</v>
      </c>
      <c r="P68" s="787" t="s">
        <v>567</v>
      </c>
    </row>
    <row r="69" spans="1:16" s="649" customFormat="1" ht="165.75" x14ac:dyDescent="0.2">
      <c r="A69" s="665">
        <v>42</v>
      </c>
      <c r="B69" s="666" t="s">
        <v>568</v>
      </c>
      <c r="C69" s="666" t="s">
        <v>569</v>
      </c>
      <c r="D69" s="667" t="s">
        <v>432</v>
      </c>
      <c r="E69" s="668">
        <v>108</v>
      </c>
      <c r="F69" s="993"/>
      <c r="G69" s="761">
        <f t="shared" si="1"/>
        <v>0</v>
      </c>
      <c r="H69" s="669"/>
      <c r="I69" s="762"/>
      <c r="J69" s="670"/>
      <c r="K69" s="763"/>
      <c r="L69" s="650"/>
      <c r="M69" s="784" t="s">
        <v>402</v>
      </c>
      <c r="N69" s="652" t="s">
        <v>403</v>
      </c>
      <c r="O69" s="660" t="s">
        <v>570</v>
      </c>
      <c r="P69" s="787" t="s">
        <v>571</v>
      </c>
    </row>
    <row r="70" spans="1:16" s="649" customFormat="1" ht="165.75" x14ac:dyDescent="0.2">
      <c r="A70" s="665">
        <v>43</v>
      </c>
      <c r="B70" s="666" t="s">
        <v>572</v>
      </c>
      <c r="C70" s="666" t="s">
        <v>573</v>
      </c>
      <c r="D70" s="667" t="s">
        <v>432</v>
      </c>
      <c r="E70" s="668">
        <v>180</v>
      </c>
      <c r="F70" s="993"/>
      <c r="G70" s="761">
        <f t="shared" si="1"/>
        <v>0</v>
      </c>
      <c r="H70" s="669"/>
      <c r="I70" s="762"/>
      <c r="J70" s="670"/>
      <c r="K70" s="763"/>
      <c r="L70" s="650"/>
      <c r="M70" s="784" t="s">
        <v>402</v>
      </c>
      <c r="N70" s="652" t="s">
        <v>403</v>
      </c>
      <c r="O70" s="660" t="s">
        <v>570</v>
      </c>
      <c r="P70" s="787" t="s">
        <v>574</v>
      </c>
    </row>
    <row r="71" spans="1:16" s="649" customFormat="1" ht="165.75" x14ac:dyDescent="0.2">
      <c r="A71" s="665">
        <v>44</v>
      </c>
      <c r="B71" s="666" t="s">
        <v>575</v>
      </c>
      <c r="C71" s="666" t="s">
        <v>576</v>
      </c>
      <c r="D71" s="667" t="s">
        <v>432</v>
      </c>
      <c r="E71" s="668">
        <v>132</v>
      </c>
      <c r="F71" s="993"/>
      <c r="G71" s="761">
        <f t="shared" si="1"/>
        <v>0</v>
      </c>
      <c r="H71" s="669"/>
      <c r="I71" s="762"/>
      <c r="J71" s="670"/>
      <c r="K71" s="763"/>
      <c r="L71" s="650"/>
      <c r="M71" s="784" t="s">
        <v>402</v>
      </c>
      <c r="N71" s="652" t="s">
        <v>403</v>
      </c>
      <c r="O71" s="660" t="s">
        <v>570</v>
      </c>
      <c r="P71" s="787" t="s">
        <v>577</v>
      </c>
    </row>
    <row r="72" spans="1:16" s="649" customFormat="1" ht="165.75" x14ac:dyDescent="0.2">
      <c r="A72" s="665">
        <v>45</v>
      </c>
      <c r="B72" s="666" t="s">
        <v>578</v>
      </c>
      <c r="C72" s="666" t="s">
        <v>579</v>
      </c>
      <c r="D72" s="667" t="s">
        <v>432</v>
      </c>
      <c r="E72" s="668">
        <v>154.1</v>
      </c>
      <c r="F72" s="993"/>
      <c r="G72" s="761">
        <f t="shared" si="1"/>
        <v>0</v>
      </c>
      <c r="H72" s="669"/>
      <c r="I72" s="762"/>
      <c r="J72" s="670"/>
      <c r="K72" s="763"/>
      <c r="L72" s="650"/>
      <c r="M72" s="784" t="s">
        <v>402</v>
      </c>
      <c r="N72" s="652" t="s">
        <v>403</v>
      </c>
      <c r="O72" s="660" t="s">
        <v>570</v>
      </c>
      <c r="P72" s="787" t="s">
        <v>580</v>
      </c>
    </row>
    <row r="73" spans="1:16" s="649" customFormat="1" ht="140.25" x14ac:dyDescent="0.2">
      <c r="A73" s="665">
        <v>46</v>
      </c>
      <c r="B73" s="666" t="s">
        <v>581</v>
      </c>
      <c r="C73" s="666" t="s">
        <v>582</v>
      </c>
      <c r="D73" s="667" t="s">
        <v>454</v>
      </c>
      <c r="E73" s="668">
        <v>1</v>
      </c>
      <c r="F73" s="993"/>
      <c r="G73" s="761">
        <f t="shared" si="1"/>
        <v>0</v>
      </c>
      <c r="H73" s="669"/>
      <c r="I73" s="762"/>
      <c r="J73" s="670"/>
      <c r="K73" s="763"/>
      <c r="L73" s="650"/>
      <c r="M73" s="784" t="s">
        <v>402</v>
      </c>
      <c r="N73" s="652" t="s">
        <v>403</v>
      </c>
      <c r="O73" s="660" t="s">
        <v>583</v>
      </c>
      <c r="P73" s="787" t="s">
        <v>584</v>
      </c>
    </row>
    <row r="74" spans="1:16" s="649" customFormat="1" ht="140.25" x14ac:dyDescent="0.2">
      <c r="A74" s="665">
        <v>47</v>
      </c>
      <c r="B74" s="666" t="s">
        <v>585</v>
      </c>
      <c r="C74" s="666" t="s">
        <v>586</v>
      </c>
      <c r="D74" s="667" t="s">
        <v>454</v>
      </c>
      <c r="E74" s="668">
        <v>3</v>
      </c>
      <c r="F74" s="993"/>
      <c r="G74" s="761">
        <f t="shared" si="1"/>
        <v>0</v>
      </c>
      <c r="H74" s="669"/>
      <c r="I74" s="762"/>
      <c r="J74" s="670"/>
      <c r="K74" s="763"/>
      <c r="L74" s="650"/>
      <c r="M74" s="784" t="s">
        <v>402</v>
      </c>
      <c r="N74" s="652" t="s">
        <v>403</v>
      </c>
      <c r="O74" s="660" t="s">
        <v>583</v>
      </c>
      <c r="P74" s="787" t="s">
        <v>587</v>
      </c>
    </row>
    <row r="75" spans="1:16" s="649" customFormat="1" ht="38.25" x14ac:dyDescent="0.2">
      <c r="A75" s="665">
        <v>48</v>
      </c>
      <c r="B75" s="666" t="s">
        <v>588</v>
      </c>
      <c r="C75" s="666" t="s">
        <v>589</v>
      </c>
      <c r="D75" s="667" t="s">
        <v>590</v>
      </c>
      <c r="E75" s="668">
        <v>30</v>
      </c>
      <c r="F75" s="993"/>
      <c r="G75" s="761">
        <f t="shared" si="1"/>
        <v>0</v>
      </c>
      <c r="H75" s="669"/>
      <c r="I75" s="762"/>
      <c r="J75" s="670"/>
      <c r="K75" s="763"/>
      <c r="L75" s="650"/>
      <c r="M75" s="784" t="s">
        <v>402</v>
      </c>
      <c r="N75" s="652" t="s">
        <v>403</v>
      </c>
      <c r="O75" s="660" t="s">
        <v>591</v>
      </c>
      <c r="P75" s="787" t="s">
        <v>592</v>
      </c>
    </row>
    <row r="76" spans="1:16" s="649" customFormat="1" ht="38.25" x14ac:dyDescent="0.2">
      <c r="A76" s="665">
        <v>49</v>
      </c>
      <c r="B76" s="666" t="s">
        <v>593</v>
      </c>
      <c r="C76" s="666" t="s">
        <v>594</v>
      </c>
      <c r="D76" s="667" t="s">
        <v>590</v>
      </c>
      <c r="E76" s="668">
        <v>390</v>
      </c>
      <c r="F76" s="993"/>
      <c r="G76" s="761">
        <f t="shared" si="1"/>
        <v>0</v>
      </c>
      <c r="H76" s="669"/>
      <c r="I76" s="762"/>
      <c r="J76" s="670"/>
      <c r="K76" s="763"/>
      <c r="L76" s="650"/>
      <c r="M76" s="784" t="s">
        <v>402</v>
      </c>
      <c r="N76" s="652" t="s">
        <v>433</v>
      </c>
      <c r="O76" s="660" t="s">
        <v>591</v>
      </c>
      <c r="P76" s="787" t="s">
        <v>595</v>
      </c>
    </row>
    <row r="77" spans="1:16" s="649" customFormat="1" ht="38.25" x14ac:dyDescent="0.2">
      <c r="A77" s="665">
        <v>50</v>
      </c>
      <c r="B77" s="666" t="s">
        <v>596</v>
      </c>
      <c r="C77" s="666" t="s">
        <v>597</v>
      </c>
      <c r="D77" s="667" t="s">
        <v>590</v>
      </c>
      <c r="E77" s="668">
        <v>15</v>
      </c>
      <c r="F77" s="993"/>
      <c r="G77" s="761">
        <f t="shared" si="1"/>
        <v>0</v>
      </c>
      <c r="H77" s="669"/>
      <c r="I77" s="762"/>
      <c r="J77" s="670"/>
      <c r="K77" s="763"/>
      <c r="L77" s="650"/>
      <c r="M77" s="784" t="s">
        <v>402</v>
      </c>
      <c r="N77" s="652" t="s">
        <v>403</v>
      </c>
      <c r="O77" s="660" t="s">
        <v>591</v>
      </c>
      <c r="P77" s="787" t="s">
        <v>598</v>
      </c>
    </row>
    <row r="78" spans="1:16" s="649" customFormat="1" ht="38.25" x14ac:dyDescent="0.2">
      <c r="A78" s="665">
        <v>51</v>
      </c>
      <c r="B78" s="666" t="s">
        <v>599</v>
      </c>
      <c r="C78" s="666" t="s">
        <v>600</v>
      </c>
      <c r="D78" s="667" t="s">
        <v>590</v>
      </c>
      <c r="E78" s="668">
        <v>195</v>
      </c>
      <c r="F78" s="993"/>
      <c r="G78" s="761">
        <f t="shared" si="1"/>
        <v>0</v>
      </c>
      <c r="H78" s="669"/>
      <c r="I78" s="762"/>
      <c r="J78" s="670"/>
      <c r="K78" s="763"/>
      <c r="L78" s="650"/>
      <c r="M78" s="784" t="s">
        <v>402</v>
      </c>
      <c r="N78" s="652" t="s">
        <v>433</v>
      </c>
      <c r="O78" s="660" t="s">
        <v>591</v>
      </c>
      <c r="P78" s="787" t="s">
        <v>601</v>
      </c>
    </row>
    <row r="79" spans="1:16" s="649" customFormat="1" x14ac:dyDescent="0.2">
      <c r="A79" s="665"/>
      <c r="B79" s="666"/>
      <c r="C79" s="666"/>
      <c r="D79" s="667"/>
      <c r="E79" s="668"/>
      <c r="F79" s="993"/>
      <c r="G79" s="761">
        <f t="shared" si="1"/>
        <v>0</v>
      </c>
      <c r="H79" s="669"/>
      <c r="I79" s="762"/>
      <c r="J79" s="670"/>
      <c r="K79" s="763"/>
      <c r="L79" s="650"/>
      <c r="M79" s="784"/>
      <c r="N79" s="652"/>
      <c r="O79" s="660"/>
      <c r="P79" s="787"/>
    </row>
    <row r="80" spans="1:16" s="649" customFormat="1" x14ac:dyDescent="0.2">
      <c r="A80" s="764" t="s">
        <v>410</v>
      </c>
      <c r="B80" s="765" t="s">
        <v>602</v>
      </c>
      <c r="C80" s="765" t="s">
        <v>560</v>
      </c>
      <c r="D80" s="766"/>
      <c r="E80" s="767"/>
      <c r="F80" s="994"/>
      <c r="G80" s="768">
        <f>SUM(G67:G79)</f>
        <v>0</v>
      </c>
      <c r="H80" s="769"/>
      <c r="I80" s="769"/>
      <c r="J80" s="770"/>
      <c r="K80" s="771"/>
      <c r="L80" s="650"/>
      <c r="M80" s="785"/>
      <c r="N80" s="786"/>
      <c r="O80" s="788"/>
      <c r="P80" s="789"/>
    </row>
    <row r="81" spans="1:16" s="649" customFormat="1" x14ac:dyDescent="0.2">
      <c r="A81" s="653"/>
      <c r="B81" s="654"/>
      <c r="C81" s="654"/>
      <c r="D81" s="655"/>
      <c r="E81" s="656"/>
      <c r="F81" s="996"/>
      <c r="G81" s="657"/>
      <c r="H81" s="658"/>
      <c r="I81" s="658"/>
      <c r="J81" s="659"/>
      <c r="K81" s="659"/>
      <c r="L81" s="650"/>
      <c r="M81" s="651"/>
      <c r="N81" s="652"/>
      <c r="O81" s="660"/>
      <c r="P81" s="661"/>
    </row>
    <row r="82" spans="1:16" s="649" customFormat="1" x14ac:dyDescent="0.2">
      <c r="A82" s="653"/>
      <c r="B82" s="654"/>
      <c r="C82" s="654"/>
      <c r="D82" s="655"/>
      <c r="E82" s="656"/>
      <c r="F82" s="996"/>
      <c r="G82" s="657"/>
      <c r="H82" s="658"/>
      <c r="I82" s="658"/>
      <c r="J82" s="659"/>
      <c r="K82" s="659"/>
      <c r="L82" s="650"/>
      <c r="M82" s="651"/>
      <c r="N82" s="652"/>
      <c r="O82" s="660"/>
      <c r="P82" s="661"/>
    </row>
    <row r="83" spans="1:16" s="649" customFormat="1" x14ac:dyDescent="0.2">
      <c r="A83" s="653"/>
      <c r="B83" s="654"/>
      <c r="C83" s="654"/>
      <c r="D83" s="655"/>
      <c r="E83" s="656"/>
      <c r="F83" s="996"/>
      <c r="G83" s="657"/>
      <c r="H83" s="658"/>
      <c r="I83" s="658"/>
      <c r="J83" s="659"/>
      <c r="K83" s="659"/>
      <c r="L83" s="650"/>
      <c r="M83" s="651"/>
      <c r="N83" s="652"/>
      <c r="O83" s="660"/>
      <c r="P83" s="661"/>
    </row>
    <row r="84" spans="1:16" s="649" customFormat="1" x14ac:dyDescent="0.2">
      <c r="A84" s="653"/>
      <c r="B84" s="654"/>
      <c r="C84" s="654"/>
      <c r="D84" s="655"/>
      <c r="E84" s="656"/>
      <c r="F84" s="996"/>
      <c r="G84" s="657"/>
      <c r="H84" s="658"/>
      <c r="I84" s="658"/>
      <c r="J84" s="659"/>
      <c r="K84" s="659"/>
      <c r="L84" s="650"/>
      <c r="M84" s="651"/>
      <c r="N84" s="652"/>
      <c r="O84" s="660"/>
      <c r="P84" s="661"/>
    </row>
    <row r="85" spans="1:16" s="649" customFormat="1" x14ac:dyDescent="0.2">
      <c r="A85" s="653"/>
      <c r="B85" s="654"/>
      <c r="C85" s="654"/>
      <c r="D85" s="655"/>
      <c r="E85" s="656"/>
      <c r="F85" s="996"/>
      <c r="G85" s="657"/>
      <c r="H85" s="658"/>
      <c r="I85" s="658"/>
      <c r="J85" s="659"/>
      <c r="K85" s="659"/>
      <c r="L85" s="650"/>
      <c r="M85" s="651"/>
      <c r="N85" s="652"/>
      <c r="O85" s="660"/>
      <c r="P85" s="661"/>
    </row>
    <row r="86" spans="1:16" s="649" customFormat="1" x14ac:dyDescent="0.2">
      <c r="A86" s="653"/>
      <c r="B86" s="654"/>
      <c r="C86" s="654"/>
      <c r="D86" s="655"/>
      <c r="E86" s="656"/>
      <c r="F86" s="996"/>
      <c r="G86" s="657"/>
      <c r="H86" s="658"/>
      <c r="I86" s="658"/>
      <c r="J86" s="659"/>
      <c r="K86" s="659"/>
      <c r="L86" s="650"/>
      <c r="M86" s="651"/>
      <c r="N86" s="652"/>
      <c r="O86" s="660"/>
      <c r="P86" s="661"/>
    </row>
    <row r="87" spans="1:16" s="649" customFormat="1" x14ac:dyDescent="0.2">
      <c r="A87" s="653"/>
      <c r="B87" s="654"/>
      <c r="C87" s="654"/>
      <c r="D87" s="655"/>
      <c r="E87" s="656"/>
      <c r="F87" s="996"/>
      <c r="G87" s="657"/>
      <c r="H87" s="658"/>
      <c r="I87" s="658"/>
      <c r="J87" s="659"/>
      <c r="K87" s="659"/>
      <c r="L87" s="650"/>
      <c r="M87" s="651"/>
      <c r="N87" s="652"/>
      <c r="O87" s="660"/>
      <c r="P87" s="661"/>
    </row>
    <row r="88" spans="1:16" s="649" customFormat="1" x14ac:dyDescent="0.2">
      <c r="A88" s="653"/>
      <c r="B88" s="654"/>
      <c r="C88" s="654"/>
      <c r="D88" s="655"/>
      <c r="E88" s="656"/>
      <c r="F88" s="996"/>
      <c r="G88" s="657"/>
      <c r="H88" s="658"/>
      <c r="I88" s="658"/>
      <c r="J88" s="659"/>
      <c r="K88" s="659"/>
      <c r="L88" s="650"/>
      <c r="M88" s="651"/>
      <c r="N88" s="652"/>
      <c r="O88" s="660"/>
      <c r="P88" s="661"/>
    </row>
    <row r="89" spans="1:16" s="649" customFormat="1" x14ac:dyDescent="0.2">
      <c r="A89" s="653"/>
      <c r="B89" s="654"/>
      <c r="C89" s="654"/>
      <c r="D89" s="655"/>
      <c r="E89" s="656"/>
      <c r="F89" s="996"/>
      <c r="G89" s="657"/>
      <c r="H89" s="658"/>
      <c r="I89" s="658"/>
      <c r="J89" s="659"/>
      <c r="K89" s="659"/>
      <c r="L89" s="650"/>
      <c r="M89" s="651"/>
      <c r="N89" s="652"/>
      <c r="O89" s="660"/>
      <c r="P89" s="661"/>
    </row>
    <row r="90" spans="1:16" s="649" customFormat="1" x14ac:dyDescent="0.2">
      <c r="A90" s="653"/>
      <c r="B90" s="654"/>
      <c r="C90" s="654"/>
      <c r="D90" s="655"/>
      <c r="E90" s="656"/>
      <c r="F90" s="996"/>
      <c r="G90" s="657"/>
      <c r="H90" s="658"/>
      <c r="I90" s="658"/>
      <c r="J90" s="659"/>
      <c r="K90" s="659"/>
      <c r="L90" s="650"/>
      <c r="M90" s="651"/>
      <c r="N90" s="652"/>
      <c r="O90" s="660"/>
      <c r="P90" s="661"/>
    </row>
    <row r="91" spans="1:16" s="649" customFormat="1" x14ac:dyDescent="0.2">
      <c r="A91" s="653"/>
      <c r="B91" s="654"/>
      <c r="C91" s="654"/>
      <c r="D91" s="655"/>
      <c r="E91" s="656"/>
      <c r="F91" s="996"/>
      <c r="G91" s="657"/>
      <c r="H91" s="658"/>
      <c r="I91" s="658"/>
      <c r="J91" s="659"/>
      <c r="K91" s="659"/>
      <c r="L91" s="650"/>
      <c r="M91" s="651"/>
      <c r="N91" s="652"/>
      <c r="O91" s="660"/>
      <c r="P91" s="661"/>
    </row>
    <row r="92" spans="1:16" s="649" customFormat="1" x14ac:dyDescent="0.2">
      <c r="A92" s="653"/>
      <c r="B92" s="654"/>
      <c r="C92" s="654"/>
      <c r="D92" s="655"/>
      <c r="E92" s="656"/>
      <c r="F92" s="996"/>
      <c r="G92" s="657"/>
      <c r="H92" s="658"/>
      <c r="I92" s="658"/>
      <c r="J92" s="659"/>
      <c r="K92" s="659"/>
      <c r="L92" s="650"/>
      <c r="M92" s="651"/>
      <c r="N92" s="652"/>
      <c r="O92" s="660"/>
      <c r="P92" s="661"/>
    </row>
    <row r="93" spans="1:16" s="649" customFormat="1" x14ac:dyDescent="0.2">
      <c r="A93" s="653"/>
      <c r="B93" s="654"/>
      <c r="C93" s="654"/>
      <c r="D93" s="655"/>
      <c r="E93" s="656"/>
      <c r="F93" s="996"/>
      <c r="G93" s="657"/>
      <c r="H93" s="658"/>
      <c r="I93" s="658"/>
      <c r="J93" s="659"/>
      <c r="K93" s="659"/>
      <c r="L93" s="650"/>
      <c r="M93" s="651"/>
      <c r="N93" s="652"/>
      <c r="O93" s="660"/>
      <c r="P93" s="661"/>
    </row>
    <row r="94" spans="1:16" s="649" customFormat="1" x14ac:dyDescent="0.2">
      <c r="A94" s="653"/>
      <c r="B94" s="654"/>
      <c r="C94" s="654"/>
      <c r="D94" s="655"/>
      <c r="E94" s="656"/>
      <c r="F94" s="996"/>
      <c r="G94" s="657"/>
      <c r="H94" s="658"/>
      <c r="I94" s="658"/>
      <c r="J94" s="659"/>
      <c r="K94" s="659"/>
      <c r="L94" s="650"/>
      <c r="M94" s="651"/>
      <c r="N94" s="652"/>
      <c r="O94" s="660"/>
      <c r="P94" s="661"/>
    </row>
    <row r="95" spans="1:16" s="649" customFormat="1" x14ac:dyDescent="0.2">
      <c r="A95" s="653"/>
      <c r="B95" s="654"/>
      <c r="C95" s="654"/>
      <c r="D95" s="655"/>
      <c r="E95" s="656"/>
      <c r="F95" s="996"/>
      <c r="G95" s="657"/>
      <c r="H95" s="658"/>
      <c r="I95" s="658"/>
      <c r="J95" s="659"/>
      <c r="K95" s="659"/>
      <c r="L95" s="650"/>
      <c r="M95" s="651"/>
      <c r="N95" s="652"/>
      <c r="O95" s="660"/>
      <c r="P95" s="661"/>
    </row>
    <row r="96" spans="1:16" s="649" customFormat="1" x14ac:dyDescent="0.2">
      <c r="A96" s="653"/>
      <c r="B96" s="654"/>
      <c r="C96" s="654"/>
      <c r="D96" s="655"/>
      <c r="E96" s="656"/>
      <c r="F96" s="996"/>
      <c r="G96" s="657"/>
      <c r="H96" s="658"/>
      <c r="I96" s="658"/>
      <c r="J96" s="659"/>
      <c r="K96" s="659"/>
      <c r="L96" s="650"/>
      <c r="M96" s="651"/>
      <c r="N96" s="652"/>
      <c r="O96" s="660"/>
      <c r="P96" s="661"/>
    </row>
    <row r="97" spans="1:18" s="649" customFormat="1" x14ac:dyDescent="0.2">
      <c r="A97" s="653"/>
      <c r="B97" s="654"/>
      <c r="C97" s="654"/>
      <c r="D97" s="655"/>
      <c r="E97" s="656"/>
      <c r="F97" s="996"/>
      <c r="G97" s="657"/>
      <c r="H97" s="658"/>
      <c r="I97" s="658"/>
      <c r="J97" s="659"/>
      <c r="K97" s="659"/>
      <c r="L97" s="650"/>
      <c r="M97" s="651"/>
      <c r="N97" s="652"/>
      <c r="O97" s="660"/>
      <c r="P97" s="661"/>
    </row>
    <row r="98" spans="1:18" s="649" customFormat="1" x14ac:dyDescent="0.2">
      <c r="A98" s="653"/>
      <c r="B98" s="654"/>
      <c r="C98" s="654"/>
      <c r="D98" s="655"/>
      <c r="E98" s="656"/>
      <c r="F98" s="996"/>
      <c r="G98" s="657"/>
      <c r="H98" s="658"/>
      <c r="I98" s="658"/>
      <c r="J98" s="659"/>
      <c r="K98" s="659"/>
      <c r="L98" s="650"/>
      <c r="M98" s="651"/>
      <c r="N98" s="652"/>
      <c r="O98" s="660"/>
      <c r="P98" s="661"/>
    </row>
    <row r="99" spans="1:18" s="649" customFormat="1" x14ac:dyDescent="0.2">
      <c r="A99" s="653"/>
      <c r="B99" s="654"/>
      <c r="C99" s="654"/>
      <c r="D99" s="655"/>
      <c r="E99" s="656"/>
      <c r="F99" s="996"/>
      <c r="G99" s="657"/>
      <c r="H99" s="658"/>
      <c r="I99" s="658"/>
      <c r="J99" s="659"/>
      <c r="K99" s="659"/>
      <c r="L99" s="650"/>
      <c r="M99" s="651"/>
      <c r="N99" s="652"/>
      <c r="O99" s="660"/>
      <c r="P99" s="661"/>
    </row>
    <row r="100" spans="1:18" s="649" customFormat="1" x14ac:dyDescent="0.2">
      <c r="A100" s="653"/>
      <c r="B100" s="654"/>
      <c r="C100" s="654"/>
      <c r="D100" s="655"/>
      <c r="E100" s="656"/>
      <c r="F100" s="996"/>
      <c r="G100" s="657"/>
      <c r="H100" s="658"/>
      <c r="I100" s="658"/>
      <c r="J100" s="659"/>
      <c r="K100" s="659"/>
      <c r="L100" s="650"/>
      <c r="M100" s="651"/>
      <c r="N100" s="652"/>
      <c r="O100" s="660"/>
      <c r="P100" s="661"/>
      <c r="R100" s="775"/>
    </row>
    <row r="101" spans="1:18" s="649" customFormat="1" x14ac:dyDescent="0.2">
      <c r="A101" s="653"/>
      <c r="B101" s="654"/>
      <c r="C101" s="654"/>
      <c r="D101" s="655"/>
      <c r="E101" s="656"/>
      <c r="F101" s="996"/>
      <c r="G101" s="657"/>
      <c r="H101" s="658"/>
      <c r="I101" s="658"/>
      <c r="J101" s="659"/>
      <c r="K101" s="659"/>
      <c r="L101" s="650"/>
      <c r="M101" s="651"/>
      <c r="N101" s="652"/>
      <c r="O101" s="660"/>
      <c r="P101" s="661"/>
      <c r="R101" s="775"/>
    </row>
    <row r="102" spans="1:18" s="649" customFormat="1" x14ac:dyDescent="0.2">
      <c r="A102" s="653"/>
      <c r="B102" s="654"/>
      <c r="C102" s="654"/>
      <c r="D102" s="655"/>
      <c r="E102" s="656"/>
      <c r="F102" s="996"/>
      <c r="G102" s="657"/>
      <c r="H102" s="658"/>
      <c r="I102" s="658"/>
      <c r="J102" s="659"/>
      <c r="K102" s="659"/>
      <c r="L102" s="650"/>
      <c r="M102" s="651"/>
      <c r="N102" s="652"/>
      <c r="O102" s="660"/>
      <c r="P102" s="661"/>
      <c r="R102" s="775"/>
    </row>
    <row r="103" spans="1:18" s="649" customFormat="1" x14ac:dyDescent="0.2">
      <c r="A103" s="653"/>
      <c r="B103" s="654"/>
      <c r="C103" s="654"/>
      <c r="D103" s="655"/>
      <c r="E103" s="656"/>
      <c r="F103" s="996"/>
      <c r="G103" s="657"/>
      <c r="H103" s="658"/>
      <c r="I103" s="658"/>
      <c r="J103" s="659"/>
      <c r="K103" s="659"/>
      <c r="L103" s="650"/>
      <c r="M103" s="651"/>
      <c r="N103" s="652"/>
      <c r="O103" s="660"/>
      <c r="P103" s="661"/>
      <c r="R103" s="775"/>
    </row>
    <row r="104" spans="1:18" s="649" customFormat="1" x14ac:dyDescent="0.2">
      <c r="A104" s="653"/>
      <c r="B104" s="654"/>
      <c r="C104" s="654"/>
      <c r="D104" s="655"/>
      <c r="E104" s="656"/>
      <c r="F104" s="996"/>
      <c r="G104" s="657"/>
      <c r="H104" s="658"/>
      <c r="I104" s="658"/>
      <c r="J104" s="659"/>
      <c r="K104" s="659"/>
      <c r="L104" s="650"/>
      <c r="M104" s="651"/>
      <c r="N104" s="652"/>
      <c r="O104" s="660"/>
      <c r="P104" s="661"/>
      <c r="R104" s="775"/>
    </row>
    <row r="105" spans="1:18" s="649" customFormat="1" x14ac:dyDescent="0.2">
      <c r="A105" s="653"/>
      <c r="B105" s="654"/>
      <c r="C105" s="654"/>
      <c r="D105" s="655"/>
      <c r="E105" s="656"/>
      <c r="F105" s="996"/>
      <c r="G105" s="657"/>
      <c r="H105" s="658"/>
      <c r="I105" s="658"/>
      <c r="J105" s="659"/>
      <c r="K105" s="659"/>
      <c r="L105" s="650"/>
      <c r="M105" s="651"/>
      <c r="N105" s="652"/>
      <c r="O105" s="660"/>
      <c r="P105" s="661"/>
      <c r="R105" s="775"/>
    </row>
    <row r="106" spans="1:18" s="649" customFormat="1" x14ac:dyDescent="0.2">
      <c r="A106" s="653"/>
      <c r="B106" s="654"/>
      <c r="C106" s="654"/>
      <c r="D106" s="655"/>
      <c r="E106" s="656"/>
      <c r="F106" s="996"/>
      <c r="G106" s="657"/>
      <c r="H106" s="658"/>
      <c r="I106" s="658"/>
      <c r="J106" s="659"/>
      <c r="K106" s="659"/>
      <c r="L106" s="650"/>
      <c r="M106" s="651"/>
      <c r="N106" s="652"/>
      <c r="O106" s="660"/>
      <c r="P106" s="661"/>
      <c r="R106" s="775"/>
    </row>
    <row r="107" spans="1:18" s="649" customFormat="1" x14ac:dyDescent="0.2">
      <c r="A107" s="653"/>
      <c r="B107" s="654"/>
      <c r="C107" s="654"/>
      <c r="D107" s="655"/>
      <c r="E107" s="656"/>
      <c r="F107" s="996"/>
      <c r="G107" s="657"/>
      <c r="H107" s="658"/>
      <c r="I107" s="658"/>
      <c r="J107" s="659"/>
      <c r="K107" s="659"/>
      <c r="L107" s="650"/>
      <c r="M107" s="651"/>
      <c r="N107" s="652"/>
      <c r="O107" s="660"/>
      <c r="P107" s="661"/>
      <c r="R107" s="775"/>
    </row>
    <row r="108" spans="1:18" s="649" customFormat="1" x14ac:dyDescent="0.2">
      <c r="A108" s="653"/>
      <c r="B108" s="654"/>
      <c r="C108" s="654"/>
      <c r="D108" s="655"/>
      <c r="E108" s="656"/>
      <c r="F108" s="996"/>
      <c r="G108" s="657"/>
      <c r="H108" s="658"/>
      <c r="I108" s="658"/>
      <c r="J108" s="659"/>
      <c r="K108" s="659"/>
      <c r="L108" s="650"/>
      <c r="M108" s="651"/>
      <c r="N108" s="652"/>
      <c r="O108" s="660"/>
      <c r="P108" s="661"/>
      <c r="R108" s="775"/>
    </row>
    <row r="109" spans="1:18" s="649" customFormat="1" x14ac:dyDescent="0.2">
      <c r="A109" s="653"/>
      <c r="B109" s="654"/>
      <c r="C109" s="654"/>
      <c r="D109" s="655"/>
      <c r="E109" s="656"/>
      <c r="F109" s="996"/>
      <c r="G109" s="657"/>
      <c r="H109" s="658"/>
      <c r="I109" s="658"/>
      <c r="J109" s="659"/>
      <c r="K109" s="659"/>
      <c r="L109" s="650"/>
      <c r="M109" s="651"/>
      <c r="N109" s="652"/>
      <c r="O109" s="660"/>
      <c r="P109" s="661"/>
      <c r="R109" s="775"/>
    </row>
    <row r="110" spans="1:18" s="649" customFormat="1" x14ac:dyDescent="0.2">
      <c r="A110" s="653"/>
      <c r="B110" s="654"/>
      <c r="C110" s="654"/>
      <c r="D110" s="655"/>
      <c r="E110" s="656"/>
      <c r="F110" s="996"/>
      <c r="G110" s="657"/>
      <c r="H110" s="658"/>
      <c r="I110" s="658"/>
      <c r="J110" s="659"/>
      <c r="K110" s="659"/>
      <c r="L110" s="650"/>
      <c r="M110" s="651"/>
      <c r="N110" s="652"/>
      <c r="O110" s="660"/>
      <c r="P110" s="661"/>
      <c r="R110" s="775"/>
    </row>
    <row r="111" spans="1:18" s="649" customFormat="1" x14ac:dyDescent="0.2">
      <c r="A111" s="653"/>
      <c r="B111" s="654"/>
      <c r="C111" s="654"/>
      <c r="D111" s="655"/>
      <c r="E111" s="656"/>
      <c r="F111" s="996"/>
      <c r="G111" s="657"/>
      <c r="H111" s="658"/>
      <c r="I111" s="658"/>
      <c r="J111" s="659"/>
      <c r="K111" s="659"/>
      <c r="L111" s="650"/>
      <c r="M111" s="651"/>
      <c r="N111" s="652"/>
      <c r="O111" s="660"/>
      <c r="P111" s="661"/>
      <c r="R111" s="775"/>
    </row>
    <row r="112" spans="1:18" s="649" customFormat="1" x14ac:dyDescent="0.2">
      <c r="A112" s="653"/>
      <c r="B112" s="654"/>
      <c r="C112" s="654"/>
      <c r="D112" s="655"/>
      <c r="E112" s="656"/>
      <c r="F112" s="996"/>
      <c r="G112" s="657"/>
      <c r="H112" s="658"/>
      <c r="I112" s="658"/>
      <c r="J112" s="659"/>
      <c r="K112" s="659"/>
      <c r="L112" s="650"/>
      <c r="M112" s="651"/>
      <c r="N112" s="652"/>
      <c r="O112" s="660"/>
      <c r="P112" s="661"/>
      <c r="R112" s="775"/>
    </row>
    <row r="113" spans="1:18" s="649" customFormat="1" x14ac:dyDescent="0.2">
      <c r="A113" s="653"/>
      <c r="B113" s="654"/>
      <c r="C113" s="654"/>
      <c r="D113" s="655"/>
      <c r="E113" s="656"/>
      <c r="F113" s="996"/>
      <c r="G113" s="657"/>
      <c r="H113" s="658"/>
      <c r="I113" s="658"/>
      <c r="J113" s="659"/>
      <c r="K113" s="659"/>
      <c r="L113" s="650"/>
      <c r="M113" s="651"/>
      <c r="N113" s="652"/>
      <c r="O113" s="660"/>
      <c r="P113" s="661"/>
      <c r="R113" s="775"/>
    </row>
    <row r="114" spans="1:18" s="649" customFormat="1" x14ac:dyDescent="0.2">
      <c r="A114" s="653"/>
      <c r="B114" s="654"/>
      <c r="C114" s="654"/>
      <c r="D114" s="655"/>
      <c r="E114" s="656"/>
      <c r="F114" s="996"/>
      <c r="G114" s="657"/>
      <c r="H114" s="658"/>
      <c r="I114" s="658"/>
      <c r="J114" s="659"/>
      <c r="K114" s="659"/>
      <c r="L114" s="650"/>
      <c r="M114" s="651"/>
      <c r="N114" s="652"/>
      <c r="O114" s="660"/>
      <c r="P114" s="661"/>
      <c r="R114" s="775"/>
    </row>
    <row r="115" spans="1:18" s="649" customFormat="1" x14ac:dyDescent="0.2">
      <c r="A115" s="653"/>
      <c r="B115" s="654"/>
      <c r="C115" s="654"/>
      <c r="D115" s="655"/>
      <c r="E115" s="656"/>
      <c r="F115" s="996"/>
      <c r="G115" s="657"/>
      <c r="H115" s="658"/>
      <c r="I115" s="658"/>
      <c r="J115" s="659"/>
      <c r="K115" s="659"/>
      <c r="L115" s="650"/>
      <c r="M115" s="651"/>
      <c r="N115" s="652"/>
      <c r="O115" s="660"/>
      <c r="P115" s="661"/>
      <c r="R115" s="775"/>
    </row>
    <row r="116" spans="1:18" s="649" customFormat="1" x14ac:dyDescent="0.2">
      <c r="A116" s="653"/>
      <c r="B116" s="654"/>
      <c r="C116" s="654"/>
      <c r="D116" s="655"/>
      <c r="E116" s="656"/>
      <c r="F116" s="996"/>
      <c r="G116" s="657"/>
      <c r="H116" s="658"/>
      <c r="I116" s="658"/>
      <c r="J116" s="659"/>
      <c r="K116" s="659"/>
      <c r="L116" s="650"/>
      <c r="M116" s="651"/>
      <c r="N116" s="652"/>
      <c r="O116" s="660"/>
      <c r="P116" s="661"/>
      <c r="R116" s="775"/>
    </row>
    <row r="117" spans="1:18" s="649" customFormat="1" x14ac:dyDescent="0.2">
      <c r="A117" s="653"/>
      <c r="B117" s="654"/>
      <c r="C117" s="654"/>
      <c r="D117" s="655"/>
      <c r="E117" s="656"/>
      <c r="F117" s="996"/>
      <c r="G117" s="657"/>
      <c r="H117" s="658"/>
      <c r="I117" s="658"/>
      <c r="J117" s="659"/>
      <c r="K117" s="659"/>
      <c r="L117" s="650"/>
      <c r="M117" s="651"/>
      <c r="N117" s="652"/>
      <c r="O117" s="660"/>
      <c r="P117" s="661"/>
      <c r="R117" s="775"/>
    </row>
    <row r="118" spans="1:18" s="649" customFormat="1" x14ac:dyDescent="0.2">
      <c r="A118" s="653"/>
      <c r="B118" s="654"/>
      <c r="C118" s="654"/>
      <c r="D118" s="655"/>
      <c r="E118" s="656"/>
      <c r="F118" s="996"/>
      <c r="G118" s="657"/>
      <c r="H118" s="658"/>
      <c r="I118" s="658"/>
      <c r="J118" s="659"/>
      <c r="K118" s="659"/>
      <c r="L118" s="650"/>
      <c r="M118" s="651"/>
      <c r="N118" s="652"/>
      <c r="O118" s="660"/>
      <c r="P118" s="661"/>
      <c r="R118" s="775"/>
    </row>
    <row r="119" spans="1:18" s="649" customFormat="1" x14ac:dyDescent="0.2">
      <c r="A119" s="653"/>
      <c r="B119" s="654"/>
      <c r="C119" s="654"/>
      <c r="D119" s="655"/>
      <c r="E119" s="656"/>
      <c r="F119" s="996"/>
      <c r="G119" s="657"/>
      <c r="H119" s="658"/>
      <c r="I119" s="658"/>
      <c r="J119" s="659"/>
      <c r="K119" s="659"/>
      <c r="L119" s="650"/>
      <c r="M119" s="651"/>
      <c r="N119" s="652"/>
      <c r="O119" s="660"/>
      <c r="P119" s="661"/>
      <c r="R119" s="775"/>
    </row>
    <row r="120" spans="1:18" x14ac:dyDescent="0.2">
      <c r="A120" s="653"/>
      <c r="B120" s="654"/>
      <c r="C120" s="654"/>
      <c r="D120" s="655"/>
      <c r="E120" s="656"/>
      <c r="F120" s="996"/>
      <c r="G120" s="657"/>
      <c r="H120" s="658"/>
      <c r="I120" s="658"/>
      <c r="J120" s="659"/>
      <c r="K120" s="659"/>
      <c r="L120" s="650"/>
      <c r="M120" s="651"/>
      <c r="N120" s="652"/>
      <c r="O120" s="660"/>
      <c r="P120" s="661"/>
      <c r="Q120" s="649"/>
      <c r="R120" s="757"/>
    </row>
    <row r="121" spans="1:18" x14ac:dyDescent="0.2">
      <c r="A121" s="653"/>
      <c r="B121" s="654"/>
      <c r="C121" s="654"/>
      <c r="D121" s="655"/>
      <c r="E121" s="656"/>
      <c r="F121" s="996"/>
      <c r="G121" s="657"/>
      <c r="H121" s="658"/>
      <c r="I121" s="658"/>
      <c r="J121" s="659"/>
      <c r="K121" s="659"/>
      <c r="L121" s="650"/>
      <c r="M121" s="651"/>
      <c r="N121" s="652"/>
      <c r="O121" s="660"/>
      <c r="P121" s="661"/>
      <c r="Q121" s="649"/>
      <c r="R121" s="757"/>
    </row>
    <row r="122" spans="1:18" x14ac:dyDescent="0.2">
      <c r="A122" s="653"/>
      <c r="B122" s="654"/>
      <c r="C122" s="654"/>
      <c r="D122" s="655"/>
      <c r="E122" s="656"/>
      <c r="F122" s="996"/>
      <c r="G122" s="657"/>
      <c r="H122" s="658"/>
      <c r="I122" s="658"/>
      <c r="J122" s="659"/>
      <c r="K122" s="659"/>
      <c r="L122" s="650"/>
      <c r="M122" s="651"/>
      <c r="N122" s="652"/>
      <c r="O122" s="660"/>
      <c r="P122" s="661"/>
      <c r="Q122" s="649"/>
      <c r="R122" s="757"/>
    </row>
    <row r="123" spans="1:18" x14ac:dyDescent="0.2">
      <c r="A123" s="653"/>
      <c r="B123" s="654"/>
      <c r="C123" s="654"/>
      <c r="D123" s="655"/>
      <c r="E123" s="656"/>
      <c r="F123" s="996"/>
      <c r="G123" s="657"/>
      <c r="H123" s="658"/>
      <c r="I123" s="658"/>
      <c r="J123" s="659"/>
      <c r="K123" s="659"/>
      <c r="L123" s="650"/>
      <c r="M123" s="651"/>
      <c r="N123" s="652"/>
      <c r="O123" s="660"/>
      <c r="P123" s="661"/>
      <c r="Q123" s="649"/>
      <c r="R123" s="757"/>
    </row>
    <row r="124" spans="1:18" x14ac:dyDescent="0.2">
      <c r="A124" s="653"/>
      <c r="B124" s="654"/>
      <c r="C124" s="654"/>
      <c r="D124" s="655"/>
      <c r="E124" s="656"/>
      <c r="F124" s="996"/>
      <c r="G124" s="657"/>
      <c r="H124" s="658"/>
      <c r="I124" s="658"/>
      <c r="J124" s="659"/>
      <c r="K124" s="659"/>
      <c r="L124" s="650"/>
      <c r="M124" s="651"/>
      <c r="N124" s="652"/>
      <c r="O124" s="660"/>
      <c r="P124" s="661"/>
      <c r="Q124" s="649"/>
      <c r="R124" s="757"/>
    </row>
    <row r="125" spans="1:18" x14ac:dyDescent="0.2">
      <c r="A125" s="653"/>
      <c r="B125" s="654"/>
      <c r="C125" s="654"/>
      <c r="D125" s="655"/>
      <c r="E125" s="656"/>
      <c r="F125" s="996"/>
      <c r="G125" s="657"/>
      <c r="H125" s="658"/>
      <c r="I125" s="658"/>
      <c r="J125" s="659"/>
      <c r="K125" s="659"/>
      <c r="L125" s="650"/>
      <c r="M125" s="651"/>
      <c r="N125" s="652"/>
      <c r="O125" s="660"/>
      <c r="P125" s="661"/>
      <c r="Q125" s="649"/>
      <c r="R125" s="757"/>
    </row>
    <row r="126" spans="1:18" x14ac:dyDescent="0.2">
      <c r="A126" s="653"/>
      <c r="B126" s="654"/>
      <c r="C126" s="654"/>
      <c r="D126" s="655"/>
      <c r="E126" s="656"/>
      <c r="F126" s="996"/>
      <c r="G126" s="657"/>
      <c r="H126" s="658"/>
      <c r="I126" s="658"/>
      <c r="J126" s="659"/>
      <c r="K126" s="659"/>
      <c r="L126" s="650"/>
      <c r="M126" s="651"/>
      <c r="N126" s="652"/>
      <c r="O126" s="660"/>
      <c r="P126" s="661"/>
      <c r="Q126" s="649"/>
      <c r="R126" s="757"/>
    </row>
    <row r="127" spans="1:18" x14ac:dyDescent="0.2">
      <c r="A127" s="653"/>
      <c r="B127" s="654"/>
      <c r="C127" s="654"/>
      <c r="D127" s="655"/>
      <c r="E127" s="656"/>
      <c r="F127" s="996"/>
      <c r="G127" s="657"/>
      <c r="H127" s="658"/>
      <c r="I127" s="658"/>
      <c r="J127" s="659"/>
      <c r="K127" s="659"/>
      <c r="L127" s="650"/>
      <c r="M127" s="651"/>
      <c r="N127" s="652"/>
      <c r="O127" s="660"/>
      <c r="P127" s="661"/>
      <c r="Q127" s="649"/>
      <c r="R127" s="757"/>
    </row>
    <row r="128" spans="1:18" x14ac:dyDescent="0.2">
      <c r="A128" s="653"/>
      <c r="B128" s="654"/>
      <c r="C128" s="654"/>
      <c r="D128" s="655"/>
      <c r="E128" s="656"/>
      <c r="F128" s="996"/>
      <c r="G128" s="657"/>
      <c r="H128" s="658"/>
      <c r="I128" s="658"/>
      <c r="J128" s="659"/>
      <c r="K128" s="659"/>
      <c r="L128" s="650"/>
      <c r="M128" s="651"/>
      <c r="N128" s="652"/>
      <c r="O128" s="660"/>
      <c r="P128" s="661"/>
      <c r="Q128" s="649"/>
      <c r="R128" s="757"/>
    </row>
    <row r="129" spans="1:18" x14ac:dyDescent="0.2">
      <c r="A129" s="653"/>
      <c r="B129" s="654"/>
      <c r="C129" s="654"/>
      <c r="D129" s="655"/>
      <c r="E129" s="656"/>
      <c r="F129" s="996"/>
      <c r="G129" s="657"/>
      <c r="H129" s="658"/>
      <c r="I129" s="658"/>
      <c r="J129" s="659"/>
      <c r="K129" s="659"/>
      <c r="L129" s="650"/>
      <c r="M129" s="651"/>
      <c r="N129" s="652"/>
      <c r="O129" s="660"/>
      <c r="P129" s="661"/>
      <c r="Q129" s="649"/>
      <c r="R129" s="757"/>
    </row>
    <row r="130" spans="1:18" x14ac:dyDescent="0.2">
      <c r="A130" s="653"/>
      <c r="B130" s="654"/>
      <c r="C130" s="654"/>
      <c r="D130" s="655"/>
      <c r="E130" s="656"/>
      <c r="F130" s="996"/>
      <c r="G130" s="657"/>
      <c r="H130" s="658"/>
      <c r="I130" s="658"/>
      <c r="J130" s="659"/>
      <c r="K130" s="659"/>
      <c r="L130" s="650"/>
      <c r="M130" s="651"/>
      <c r="N130" s="652"/>
      <c r="O130" s="660"/>
      <c r="P130" s="661"/>
      <c r="Q130" s="649"/>
      <c r="R130" s="757"/>
    </row>
    <row r="131" spans="1:18" x14ac:dyDescent="0.2">
      <c r="A131" s="653"/>
      <c r="B131" s="654"/>
      <c r="C131" s="654"/>
      <c r="D131" s="655"/>
      <c r="E131" s="656"/>
      <c r="F131" s="996"/>
      <c r="G131" s="657"/>
      <c r="H131" s="658"/>
      <c r="I131" s="658"/>
      <c r="J131" s="659"/>
      <c r="K131" s="659"/>
      <c r="L131" s="650"/>
      <c r="M131" s="651"/>
      <c r="N131" s="652"/>
      <c r="O131" s="660"/>
      <c r="P131" s="661"/>
      <c r="Q131" s="649"/>
      <c r="R131" s="757"/>
    </row>
    <row r="132" spans="1:18" x14ac:dyDescent="0.2">
      <c r="A132" s="653"/>
      <c r="B132" s="654"/>
      <c r="C132" s="654"/>
      <c r="D132" s="655"/>
      <c r="E132" s="656"/>
      <c r="F132" s="996"/>
      <c r="G132" s="657"/>
      <c r="H132" s="658"/>
      <c r="I132" s="658"/>
      <c r="J132" s="659"/>
      <c r="K132" s="659"/>
      <c r="L132" s="650"/>
      <c r="M132" s="651"/>
      <c r="N132" s="652"/>
      <c r="O132" s="660"/>
      <c r="P132" s="661"/>
      <c r="Q132" s="649"/>
      <c r="R132" s="757"/>
    </row>
    <row r="133" spans="1:18" x14ac:dyDescent="0.2">
      <c r="A133" s="653"/>
      <c r="B133" s="654"/>
      <c r="C133" s="654"/>
      <c r="D133" s="655"/>
      <c r="E133" s="656"/>
      <c r="F133" s="996"/>
      <c r="G133" s="657"/>
      <c r="H133" s="658"/>
      <c r="I133" s="658"/>
      <c r="J133" s="659"/>
      <c r="K133" s="659"/>
      <c r="L133" s="650"/>
      <c r="M133" s="651"/>
      <c r="N133" s="652"/>
      <c r="O133" s="660"/>
      <c r="P133" s="661"/>
      <c r="Q133" s="649"/>
      <c r="R133" s="757"/>
    </row>
    <row r="134" spans="1:18" x14ac:dyDescent="0.2">
      <c r="A134" s="653"/>
      <c r="B134" s="654"/>
      <c r="C134" s="654"/>
      <c r="D134" s="655"/>
      <c r="E134" s="656"/>
      <c r="F134" s="996"/>
      <c r="G134" s="657"/>
      <c r="H134" s="658"/>
      <c r="I134" s="658"/>
      <c r="J134" s="659"/>
      <c r="K134" s="659"/>
      <c r="L134" s="650"/>
      <c r="M134" s="651"/>
      <c r="N134" s="652"/>
      <c r="O134" s="660"/>
      <c r="P134" s="661"/>
      <c r="Q134" s="649"/>
      <c r="R134" s="757"/>
    </row>
    <row r="135" spans="1:18" x14ac:dyDescent="0.2">
      <c r="A135" s="653"/>
      <c r="B135" s="654"/>
      <c r="C135" s="654"/>
      <c r="D135" s="655"/>
      <c r="E135" s="656"/>
      <c r="F135" s="996"/>
      <c r="G135" s="657"/>
      <c r="H135" s="658"/>
      <c r="I135" s="658"/>
      <c r="J135" s="659"/>
      <c r="K135" s="659"/>
      <c r="L135" s="650"/>
      <c r="M135" s="651"/>
      <c r="N135" s="652"/>
      <c r="O135" s="660"/>
      <c r="P135" s="661"/>
      <c r="Q135" s="649"/>
      <c r="R135" s="757"/>
    </row>
    <row r="136" spans="1:18" x14ac:dyDescent="0.2">
      <c r="A136" s="653"/>
      <c r="B136" s="654"/>
      <c r="C136" s="654"/>
      <c r="D136" s="655"/>
      <c r="E136" s="656"/>
      <c r="F136" s="996"/>
      <c r="G136" s="657"/>
      <c r="H136" s="658"/>
      <c r="I136" s="658"/>
      <c r="J136" s="659"/>
      <c r="K136" s="659"/>
      <c r="L136" s="650"/>
      <c r="M136" s="651"/>
      <c r="N136" s="652"/>
      <c r="O136" s="660"/>
      <c r="P136" s="661"/>
      <c r="Q136" s="649"/>
      <c r="R136" s="757"/>
    </row>
    <row r="137" spans="1:18" x14ac:dyDescent="0.2">
      <c r="A137" s="653"/>
      <c r="B137" s="654"/>
      <c r="C137" s="654"/>
      <c r="D137" s="655"/>
      <c r="E137" s="656"/>
      <c r="F137" s="996"/>
      <c r="G137" s="657"/>
      <c r="H137" s="658"/>
      <c r="I137" s="658"/>
      <c r="J137" s="659"/>
      <c r="K137" s="659"/>
      <c r="L137" s="650"/>
      <c r="M137" s="651"/>
      <c r="N137" s="652"/>
      <c r="O137" s="660"/>
      <c r="P137" s="661"/>
      <c r="Q137" s="649"/>
      <c r="R137" s="757"/>
    </row>
    <row r="138" spans="1:18" x14ac:dyDescent="0.2">
      <c r="A138" s="653"/>
      <c r="B138" s="654"/>
      <c r="C138" s="654"/>
      <c r="D138" s="655"/>
      <c r="E138" s="656"/>
      <c r="F138" s="996"/>
      <c r="G138" s="657"/>
      <c r="H138" s="658"/>
      <c r="I138" s="658"/>
      <c r="J138" s="659"/>
      <c r="K138" s="659"/>
      <c r="L138" s="650"/>
      <c r="M138" s="651"/>
      <c r="N138" s="652"/>
      <c r="O138" s="660"/>
      <c r="P138" s="661"/>
      <c r="Q138" s="649"/>
      <c r="R138" s="757"/>
    </row>
    <row r="139" spans="1:18" x14ac:dyDescent="0.2">
      <c r="A139" s="653"/>
      <c r="B139" s="654"/>
      <c r="C139" s="654"/>
      <c r="D139" s="655"/>
      <c r="E139" s="656"/>
      <c r="F139" s="996"/>
      <c r="G139" s="657"/>
      <c r="H139" s="658"/>
      <c r="I139" s="658"/>
      <c r="J139" s="659"/>
      <c r="K139" s="659"/>
      <c r="L139" s="650"/>
      <c r="M139" s="651"/>
      <c r="N139" s="652"/>
      <c r="O139" s="660"/>
      <c r="P139" s="661"/>
      <c r="Q139" s="649"/>
      <c r="R139" s="757"/>
    </row>
    <row r="140" spans="1:18" x14ac:dyDescent="0.2">
      <c r="A140" s="653"/>
      <c r="B140" s="654"/>
      <c r="C140" s="654"/>
      <c r="D140" s="655"/>
      <c r="E140" s="656"/>
      <c r="F140" s="996"/>
      <c r="G140" s="657"/>
      <c r="H140" s="658"/>
      <c r="I140" s="658"/>
      <c r="J140" s="659"/>
      <c r="K140" s="659"/>
      <c r="L140" s="650"/>
      <c r="M140" s="651"/>
      <c r="N140" s="652"/>
      <c r="O140" s="660"/>
      <c r="P140" s="661"/>
      <c r="Q140" s="649"/>
      <c r="R140" s="757"/>
    </row>
    <row r="141" spans="1:18" x14ac:dyDescent="0.2">
      <c r="A141" s="653"/>
      <c r="B141" s="654"/>
      <c r="C141" s="654"/>
      <c r="D141" s="655"/>
      <c r="E141" s="656"/>
      <c r="F141" s="996"/>
      <c r="G141" s="657"/>
      <c r="H141" s="658"/>
      <c r="I141" s="658"/>
      <c r="J141" s="659"/>
      <c r="K141" s="659"/>
      <c r="L141" s="650"/>
      <c r="M141" s="651"/>
      <c r="N141" s="652"/>
      <c r="O141" s="660"/>
      <c r="P141" s="661"/>
      <c r="Q141" s="649"/>
      <c r="R141" s="757"/>
    </row>
    <row r="142" spans="1:18" x14ac:dyDescent="0.2">
      <c r="A142" s="653"/>
      <c r="B142" s="654"/>
      <c r="C142" s="654"/>
      <c r="D142" s="655"/>
      <c r="E142" s="656"/>
      <c r="F142" s="996"/>
      <c r="G142" s="657"/>
      <c r="H142" s="658"/>
      <c r="I142" s="658"/>
      <c r="J142" s="659"/>
      <c r="K142" s="659"/>
      <c r="L142" s="650"/>
      <c r="M142" s="651"/>
      <c r="N142" s="652"/>
      <c r="O142" s="660"/>
      <c r="P142" s="661"/>
      <c r="Q142" s="649"/>
      <c r="R142" s="757"/>
    </row>
    <row r="143" spans="1:18" x14ac:dyDescent="0.2">
      <c r="A143" s="653"/>
      <c r="B143" s="654"/>
      <c r="C143" s="654"/>
      <c r="D143" s="655"/>
      <c r="E143" s="656"/>
      <c r="F143" s="996"/>
      <c r="G143" s="657"/>
      <c r="H143" s="658"/>
      <c r="I143" s="658"/>
      <c r="J143" s="659"/>
      <c r="K143" s="659"/>
      <c r="L143" s="650"/>
      <c r="M143" s="651"/>
      <c r="N143" s="652"/>
      <c r="O143" s="660"/>
      <c r="P143" s="661"/>
      <c r="Q143" s="649"/>
      <c r="R143" s="757"/>
    </row>
    <row r="144" spans="1:18" x14ac:dyDescent="0.2">
      <c r="A144" s="653"/>
      <c r="B144" s="654"/>
      <c r="C144" s="654"/>
      <c r="D144" s="655"/>
      <c r="E144" s="656"/>
      <c r="F144" s="996"/>
      <c r="G144" s="657"/>
      <c r="H144" s="658"/>
      <c r="I144" s="658"/>
      <c r="J144" s="659"/>
      <c r="K144" s="659"/>
      <c r="L144" s="650"/>
      <c r="M144" s="651"/>
      <c r="N144" s="652"/>
      <c r="O144" s="660"/>
      <c r="P144" s="661"/>
      <c r="Q144" s="649"/>
      <c r="R144" s="757"/>
    </row>
    <row r="145" spans="1:18" x14ac:dyDescent="0.2">
      <c r="A145" s="653"/>
      <c r="B145" s="654"/>
      <c r="C145" s="654"/>
      <c r="D145" s="655"/>
      <c r="E145" s="656"/>
      <c r="F145" s="996"/>
      <c r="G145" s="657"/>
      <c r="H145" s="658"/>
      <c r="I145" s="658"/>
      <c r="J145" s="659"/>
      <c r="K145" s="659"/>
      <c r="L145" s="650"/>
      <c r="M145" s="651"/>
      <c r="N145" s="652"/>
      <c r="O145" s="660"/>
      <c r="P145" s="661"/>
      <c r="Q145" s="649"/>
      <c r="R145" s="757"/>
    </row>
    <row r="146" spans="1:18" x14ac:dyDescent="0.2">
      <c r="A146" s="653"/>
      <c r="B146" s="654"/>
      <c r="C146" s="654"/>
      <c r="D146" s="655"/>
      <c r="E146" s="656"/>
      <c r="F146" s="996"/>
      <c r="G146" s="657"/>
      <c r="H146" s="658"/>
      <c r="I146" s="658"/>
      <c r="J146" s="659"/>
      <c r="K146" s="659"/>
      <c r="L146" s="650"/>
      <c r="M146" s="651"/>
      <c r="N146" s="652"/>
      <c r="O146" s="660"/>
      <c r="P146" s="661"/>
      <c r="Q146" s="649"/>
      <c r="R146" s="757"/>
    </row>
    <row r="147" spans="1:18" x14ac:dyDescent="0.2">
      <c r="A147" s="653"/>
      <c r="B147" s="654"/>
      <c r="C147" s="654"/>
      <c r="D147" s="655"/>
      <c r="E147" s="656"/>
      <c r="F147" s="996"/>
      <c r="G147" s="657"/>
      <c r="H147" s="658"/>
      <c r="I147" s="658"/>
      <c r="J147" s="659"/>
      <c r="K147" s="659"/>
      <c r="L147" s="650"/>
      <c r="M147" s="651"/>
      <c r="N147" s="652"/>
      <c r="O147" s="660"/>
      <c r="P147" s="661"/>
      <c r="Q147" s="649"/>
      <c r="R147" s="757"/>
    </row>
    <row r="148" spans="1:18" x14ac:dyDescent="0.2">
      <c r="A148" s="653"/>
      <c r="B148" s="654"/>
      <c r="C148" s="654"/>
      <c r="D148" s="655"/>
      <c r="E148" s="656"/>
      <c r="F148" s="996"/>
      <c r="G148" s="657"/>
      <c r="H148" s="658"/>
      <c r="I148" s="658"/>
      <c r="J148" s="659"/>
      <c r="K148" s="659"/>
      <c r="L148" s="650"/>
      <c r="M148" s="651"/>
      <c r="N148" s="652"/>
      <c r="O148" s="660"/>
      <c r="P148" s="661"/>
      <c r="Q148" s="649"/>
      <c r="R148" s="757"/>
    </row>
    <row r="149" spans="1:18" x14ac:dyDescent="0.2">
      <c r="A149" s="653"/>
      <c r="B149" s="654"/>
      <c r="C149" s="654"/>
      <c r="D149" s="655"/>
      <c r="E149" s="656"/>
      <c r="F149" s="996"/>
      <c r="G149" s="657"/>
      <c r="H149" s="658"/>
      <c r="I149" s="658"/>
      <c r="J149" s="659"/>
      <c r="K149" s="659"/>
      <c r="L149" s="650"/>
      <c r="M149" s="651"/>
      <c r="N149" s="652"/>
      <c r="O149" s="660"/>
      <c r="P149" s="661"/>
      <c r="Q149" s="649"/>
      <c r="R149" s="757"/>
    </row>
    <row r="150" spans="1:18" x14ac:dyDescent="0.2">
      <c r="A150" s="653"/>
      <c r="B150" s="654"/>
      <c r="C150" s="654"/>
      <c r="D150" s="655"/>
      <c r="E150" s="656"/>
      <c r="F150" s="996"/>
      <c r="G150" s="657"/>
      <c r="H150" s="658"/>
      <c r="I150" s="658"/>
      <c r="J150" s="659"/>
      <c r="K150" s="659"/>
      <c r="L150" s="650"/>
      <c r="M150" s="651"/>
      <c r="N150" s="652"/>
      <c r="O150" s="660"/>
      <c r="P150" s="661"/>
      <c r="Q150" s="649"/>
      <c r="R150" s="757"/>
    </row>
    <row r="151" spans="1:18" x14ac:dyDescent="0.2">
      <c r="A151" s="653"/>
      <c r="B151" s="654"/>
      <c r="C151" s="654"/>
      <c r="D151" s="655"/>
      <c r="E151" s="656"/>
      <c r="F151" s="996"/>
      <c r="G151" s="657"/>
      <c r="H151" s="658"/>
      <c r="I151" s="658"/>
      <c r="J151" s="659"/>
      <c r="K151" s="659"/>
      <c r="L151" s="650"/>
      <c r="M151" s="651"/>
      <c r="N151" s="652"/>
      <c r="O151" s="660"/>
      <c r="P151" s="661"/>
      <c r="Q151" s="649"/>
      <c r="R151" s="757"/>
    </row>
    <row r="152" spans="1:18" x14ac:dyDescent="0.2">
      <c r="A152" s="653"/>
      <c r="B152" s="654"/>
      <c r="C152" s="654"/>
      <c r="D152" s="655"/>
      <c r="E152" s="656"/>
      <c r="F152" s="996"/>
      <c r="G152" s="657"/>
      <c r="H152" s="658"/>
      <c r="I152" s="658"/>
      <c r="J152" s="659"/>
      <c r="K152" s="659"/>
      <c r="L152" s="650"/>
      <c r="M152" s="651"/>
      <c r="N152" s="652"/>
      <c r="O152" s="660"/>
      <c r="P152" s="661"/>
      <c r="Q152" s="649"/>
      <c r="R152" s="757"/>
    </row>
    <row r="153" spans="1:18" x14ac:dyDescent="0.2">
      <c r="A153" s="653"/>
      <c r="B153" s="654"/>
      <c r="C153" s="654"/>
      <c r="D153" s="655"/>
      <c r="E153" s="656"/>
      <c r="F153" s="996"/>
      <c r="G153" s="657"/>
      <c r="H153" s="658"/>
      <c r="I153" s="658"/>
      <c r="J153" s="659"/>
      <c r="K153" s="659"/>
      <c r="L153" s="650"/>
      <c r="M153" s="651"/>
      <c r="N153" s="652"/>
      <c r="O153" s="660"/>
      <c r="P153" s="661"/>
      <c r="Q153" s="649"/>
      <c r="R153" s="757"/>
    </row>
    <row r="154" spans="1:18" x14ac:dyDescent="0.2">
      <c r="A154" s="653"/>
      <c r="B154" s="654"/>
      <c r="C154" s="654"/>
      <c r="D154" s="655"/>
      <c r="E154" s="656"/>
      <c r="F154" s="996"/>
      <c r="G154" s="657"/>
      <c r="H154" s="658"/>
      <c r="I154" s="658"/>
      <c r="J154" s="659"/>
      <c r="K154" s="659"/>
      <c r="L154" s="650"/>
      <c r="M154" s="651"/>
      <c r="N154" s="652"/>
      <c r="O154" s="660"/>
      <c r="P154" s="661"/>
      <c r="Q154" s="649"/>
      <c r="R154" s="757"/>
    </row>
    <row r="155" spans="1:18" x14ac:dyDescent="0.2">
      <c r="A155" s="653"/>
      <c r="B155" s="654"/>
      <c r="C155" s="654"/>
      <c r="D155" s="655"/>
      <c r="E155" s="656"/>
      <c r="F155" s="996"/>
      <c r="G155" s="657"/>
      <c r="H155" s="658"/>
      <c r="I155" s="658"/>
      <c r="J155" s="659"/>
      <c r="K155" s="659"/>
      <c r="L155" s="650"/>
      <c r="M155" s="651"/>
      <c r="N155" s="652"/>
      <c r="O155" s="660"/>
      <c r="P155" s="661"/>
      <c r="Q155" s="649"/>
      <c r="R155" s="757"/>
    </row>
    <row r="156" spans="1:18" x14ac:dyDescent="0.2">
      <c r="A156" s="653"/>
      <c r="B156" s="654"/>
      <c r="C156" s="654"/>
      <c r="D156" s="655"/>
      <c r="E156" s="656"/>
      <c r="F156" s="996"/>
      <c r="G156" s="657"/>
      <c r="H156" s="658"/>
      <c r="I156" s="658"/>
      <c r="J156" s="659"/>
      <c r="K156" s="659"/>
      <c r="L156" s="650"/>
      <c r="M156" s="651"/>
      <c r="N156" s="652"/>
      <c r="O156" s="660"/>
      <c r="P156" s="661"/>
      <c r="Q156" s="649"/>
      <c r="R156" s="757"/>
    </row>
    <row r="157" spans="1:18" x14ac:dyDescent="0.2">
      <c r="A157" s="653"/>
      <c r="B157" s="654"/>
      <c r="C157" s="654"/>
      <c r="D157" s="655"/>
      <c r="E157" s="656"/>
      <c r="F157" s="996"/>
      <c r="G157" s="657"/>
      <c r="H157" s="658"/>
      <c r="I157" s="658"/>
      <c r="J157" s="659"/>
      <c r="K157" s="659"/>
      <c r="L157" s="650"/>
      <c r="M157" s="651"/>
      <c r="N157" s="652"/>
      <c r="O157" s="660"/>
      <c r="P157" s="661"/>
      <c r="Q157" s="649"/>
      <c r="R157" s="757"/>
    </row>
    <row r="158" spans="1:18" x14ac:dyDescent="0.2">
      <c r="A158" s="653"/>
      <c r="B158" s="654"/>
      <c r="C158" s="654"/>
      <c r="D158" s="655"/>
      <c r="E158" s="656"/>
      <c r="F158" s="996"/>
      <c r="G158" s="657"/>
      <c r="H158" s="658"/>
      <c r="I158" s="658"/>
      <c r="J158" s="659"/>
      <c r="K158" s="659"/>
      <c r="L158" s="650"/>
      <c r="M158" s="651"/>
      <c r="N158" s="652"/>
      <c r="O158" s="660"/>
      <c r="P158" s="661"/>
      <c r="Q158" s="649"/>
      <c r="R158" s="757"/>
    </row>
    <row r="159" spans="1:18" x14ac:dyDescent="0.2">
      <c r="A159" s="653"/>
      <c r="B159" s="654"/>
      <c r="C159" s="654"/>
      <c r="D159" s="655"/>
      <c r="E159" s="656"/>
      <c r="F159" s="996"/>
      <c r="G159" s="657"/>
      <c r="H159" s="658"/>
      <c r="I159" s="658"/>
      <c r="J159" s="659"/>
      <c r="K159" s="659"/>
      <c r="L159" s="650"/>
      <c r="M159" s="651"/>
      <c r="N159" s="652"/>
      <c r="O159" s="660"/>
      <c r="P159" s="661"/>
      <c r="Q159" s="649"/>
      <c r="R159" s="757"/>
    </row>
    <row r="160" spans="1:18" x14ac:dyDescent="0.2">
      <c r="A160" s="653"/>
      <c r="B160" s="654"/>
      <c r="C160" s="654"/>
      <c r="D160" s="655"/>
      <c r="E160" s="656"/>
      <c r="F160" s="996"/>
      <c r="G160" s="657"/>
      <c r="H160" s="658"/>
      <c r="I160" s="658"/>
      <c r="J160" s="659"/>
      <c r="K160" s="659"/>
      <c r="L160" s="650"/>
      <c r="M160" s="651"/>
      <c r="N160" s="652"/>
      <c r="O160" s="660"/>
      <c r="P160" s="661"/>
      <c r="Q160" s="649"/>
      <c r="R160" s="757"/>
    </row>
    <row r="161" spans="1:18" x14ac:dyDescent="0.2">
      <c r="A161" s="653"/>
      <c r="B161" s="654"/>
      <c r="C161" s="654"/>
      <c r="D161" s="655"/>
      <c r="E161" s="656"/>
      <c r="F161" s="996"/>
      <c r="G161" s="657"/>
      <c r="H161" s="658"/>
      <c r="I161" s="658"/>
      <c r="J161" s="659"/>
      <c r="K161" s="659"/>
      <c r="L161" s="650"/>
      <c r="M161" s="651"/>
      <c r="N161" s="652"/>
      <c r="O161" s="660"/>
      <c r="P161" s="661"/>
      <c r="Q161" s="649"/>
      <c r="R161" s="757"/>
    </row>
    <row r="162" spans="1:18" x14ac:dyDescent="0.2">
      <c r="A162" s="653"/>
      <c r="B162" s="654"/>
      <c r="C162" s="654"/>
      <c r="D162" s="655"/>
      <c r="E162" s="656"/>
      <c r="F162" s="996"/>
      <c r="G162" s="657"/>
      <c r="H162" s="658"/>
      <c r="I162" s="658"/>
      <c r="J162" s="659"/>
      <c r="K162" s="659"/>
      <c r="L162" s="650"/>
      <c r="M162" s="651"/>
      <c r="N162" s="652"/>
      <c r="O162" s="660"/>
      <c r="P162" s="661"/>
      <c r="Q162" s="649"/>
      <c r="R162" s="757"/>
    </row>
    <row r="163" spans="1:18" x14ac:dyDescent="0.2">
      <c r="A163" s="653"/>
      <c r="B163" s="654"/>
      <c r="C163" s="654"/>
      <c r="D163" s="655"/>
      <c r="E163" s="656"/>
      <c r="F163" s="996"/>
      <c r="G163" s="657"/>
      <c r="H163" s="658"/>
      <c r="I163" s="658"/>
      <c r="J163" s="659"/>
      <c r="K163" s="659"/>
      <c r="L163" s="650"/>
      <c r="M163" s="651"/>
      <c r="N163" s="652"/>
      <c r="O163" s="660"/>
      <c r="P163" s="661"/>
      <c r="Q163" s="649"/>
      <c r="R163" s="757"/>
    </row>
    <row r="164" spans="1:18" x14ac:dyDescent="0.2">
      <c r="A164" s="653"/>
      <c r="B164" s="654"/>
      <c r="C164" s="654"/>
      <c r="D164" s="655"/>
      <c r="E164" s="656"/>
      <c r="F164" s="996"/>
      <c r="G164" s="657"/>
      <c r="H164" s="658"/>
      <c r="I164" s="658"/>
      <c r="J164" s="659"/>
      <c r="K164" s="659"/>
      <c r="L164" s="650"/>
      <c r="M164" s="651"/>
      <c r="N164" s="652"/>
      <c r="O164" s="660"/>
      <c r="P164" s="661"/>
      <c r="Q164" s="649"/>
      <c r="R164" s="757"/>
    </row>
    <row r="165" spans="1:18" x14ac:dyDescent="0.2">
      <c r="A165" s="653"/>
      <c r="B165" s="654"/>
      <c r="C165" s="654"/>
      <c r="D165" s="655"/>
      <c r="E165" s="656"/>
      <c r="F165" s="996"/>
      <c r="G165" s="657"/>
      <c r="H165" s="658"/>
      <c r="I165" s="658"/>
      <c r="J165" s="659"/>
      <c r="K165" s="659"/>
      <c r="L165" s="650"/>
      <c r="M165" s="651"/>
      <c r="N165" s="652"/>
      <c r="O165" s="660"/>
      <c r="P165" s="661"/>
      <c r="Q165" s="649"/>
      <c r="R165" s="757"/>
    </row>
    <row r="166" spans="1:18" x14ac:dyDescent="0.2">
      <c r="A166" s="653"/>
      <c r="B166" s="654"/>
      <c r="C166" s="654"/>
      <c r="D166" s="655"/>
      <c r="E166" s="656"/>
      <c r="F166" s="996"/>
      <c r="G166" s="657"/>
      <c r="H166" s="658"/>
      <c r="I166" s="658"/>
      <c r="J166" s="659"/>
      <c r="K166" s="659"/>
      <c r="L166" s="650"/>
      <c r="M166" s="651"/>
      <c r="N166" s="652"/>
      <c r="O166" s="660"/>
      <c r="P166" s="661"/>
      <c r="Q166" s="649"/>
      <c r="R166" s="757"/>
    </row>
    <row r="167" spans="1:18" x14ac:dyDescent="0.2">
      <c r="A167" s="653"/>
      <c r="B167" s="654"/>
      <c r="C167" s="654"/>
      <c r="D167" s="655"/>
      <c r="E167" s="656"/>
      <c r="F167" s="996"/>
      <c r="G167" s="657"/>
      <c r="H167" s="658"/>
      <c r="I167" s="658"/>
      <c r="J167" s="659"/>
      <c r="K167" s="659"/>
      <c r="L167" s="650"/>
      <c r="M167" s="651"/>
      <c r="N167" s="652"/>
      <c r="O167" s="660"/>
      <c r="P167" s="661"/>
      <c r="Q167" s="649"/>
      <c r="R167" s="757"/>
    </row>
    <row r="168" spans="1:18" x14ac:dyDescent="0.2">
      <c r="A168" s="653"/>
      <c r="B168" s="654"/>
      <c r="C168" s="654"/>
      <c r="D168" s="655"/>
      <c r="E168" s="656"/>
      <c r="F168" s="996"/>
      <c r="G168" s="657"/>
      <c r="H168" s="658"/>
      <c r="I168" s="658"/>
      <c r="J168" s="659"/>
      <c r="K168" s="659"/>
      <c r="L168" s="650"/>
      <c r="M168" s="651"/>
      <c r="N168" s="652"/>
      <c r="O168" s="660"/>
      <c r="P168" s="661"/>
      <c r="Q168" s="649"/>
      <c r="R168" s="757"/>
    </row>
    <row r="169" spans="1:18" x14ac:dyDescent="0.2">
      <c r="A169" s="653"/>
      <c r="B169" s="654"/>
      <c r="C169" s="654"/>
      <c r="D169" s="655"/>
      <c r="E169" s="656"/>
      <c r="F169" s="996"/>
      <c r="G169" s="657"/>
      <c r="H169" s="658"/>
      <c r="I169" s="658"/>
      <c r="J169" s="659"/>
      <c r="K169" s="659"/>
      <c r="L169" s="650"/>
      <c r="M169" s="651"/>
      <c r="N169" s="652"/>
      <c r="O169" s="660"/>
      <c r="P169" s="661"/>
      <c r="Q169" s="649"/>
      <c r="R169" s="757"/>
    </row>
    <row r="170" spans="1:18" x14ac:dyDescent="0.2">
      <c r="A170" s="653"/>
      <c r="B170" s="654"/>
      <c r="C170" s="654"/>
      <c r="D170" s="655"/>
      <c r="E170" s="656"/>
      <c r="F170" s="996"/>
      <c r="G170" s="657"/>
      <c r="H170" s="658"/>
      <c r="I170" s="658"/>
      <c r="J170" s="659"/>
      <c r="K170" s="659"/>
      <c r="L170" s="650"/>
      <c r="M170" s="651"/>
      <c r="N170" s="652"/>
      <c r="O170" s="660"/>
      <c r="P170" s="661"/>
      <c r="Q170" s="649"/>
      <c r="R170" s="757"/>
    </row>
    <row r="171" spans="1:18" x14ac:dyDescent="0.2">
      <c r="A171" s="653"/>
      <c r="B171" s="654"/>
      <c r="C171" s="654"/>
      <c r="D171" s="655"/>
      <c r="E171" s="656"/>
      <c r="F171" s="996"/>
      <c r="G171" s="657"/>
      <c r="H171" s="658"/>
      <c r="I171" s="658"/>
      <c r="J171" s="659"/>
      <c r="K171" s="659"/>
      <c r="L171" s="650"/>
      <c r="M171" s="651"/>
      <c r="N171" s="652"/>
      <c r="O171" s="660"/>
      <c r="P171" s="661"/>
      <c r="Q171" s="649"/>
      <c r="R171" s="757"/>
    </row>
    <row r="172" spans="1:18" x14ac:dyDescent="0.2">
      <c r="A172" s="653"/>
      <c r="B172" s="654"/>
      <c r="C172" s="654"/>
      <c r="D172" s="655"/>
      <c r="E172" s="656"/>
      <c r="F172" s="996"/>
      <c r="G172" s="657"/>
      <c r="H172" s="658"/>
      <c r="I172" s="658"/>
      <c r="J172" s="659"/>
      <c r="K172" s="659"/>
      <c r="L172" s="650"/>
      <c r="M172" s="651"/>
      <c r="N172" s="652"/>
      <c r="O172" s="660"/>
      <c r="P172" s="661"/>
      <c r="Q172" s="649"/>
      <c r="R172" s="757"/>
    </row>
    <row r="173" spans="1:18" x14ac:dyDescent="0.2">
      <c r="A173" s="653"/>
      <c r="B173" s="654"/>
      <c r="C173" s="654"/>
      <c r="D173" s="655"/>
      <c r="E173" s="656"/>
      <c r="F173" s="996"/>
      <c r="G173" s="657"/>
      <c r="H173" s="658"/>
      <c r="I173" s="658"/>
      <c r="J173" s="659"/>
      <c r="K173" s="659"/>
      <c r="L173" s="650"/>
      <c r="M173" s="651"/>
      <c r="N173" s="652"/>
      <c r="O173" s="660"/>
      <c r="P173" s="661"/>
      <c r="Q173" s="649"/>
      <c r="R173" s="757"/>
    </row>
    <row r="174" spans="1:18" x14ac:dyDescent="0.2">
      <c r="A174" s="653"/>
      <c r="B174" s="654"/>
      <c r="C174" s="654"/>
      <c r="D174" s="655"/>
      <c r="E174" s="656"/>
      <c r="F174" s="996"/>
      <c r="G174" s="657"/>
      <c r="H174" s="658"/>
      <c r="I174" s="658"/>
      <c r="J174" s="659"/>
      <c r="K174" s="659"/>
      <c r="L174" s="650"/>
      <c r="M174" s="651"/>
      <c r="N174" s="652"/>
      <c r="O174" s="660"/>
      <c r="P174" s="661"/>
      <c r="Q174" s="649"/>
      <c r="R174" s="757"/>
    </row>
    <row r="175" spans="1:18" x14ac:dyDescent="0.2">
      <c r="A175" s="653"/>
      <c r="B175" s="654"/>
      <c r="C175" s="654"/>
      <c r="D175" s="655"/>
      <c r="E175" s="656"/>
      <c r="F175" s="996"/>
      <c r="G175" s="657"/>
      <c r="H175" s="658"/>
      <c r="I175" s="658"/>
      <c r="J175" s="659"/>
      <c r="K175" s="659"/>
      <c r="L175" s="650"/>
      <c r="M175" s="651"/>
      <c r="N175" s="652"/>
      <c r="O175" s="660"/>
      <c r="P175" s="661"/>
      <c r="Q175" s="649"/>
      <c r="R175" s="757"/>
    </row>
    <row r="176" spans="1:18" x14ac:dyDescent="0.2">
      <c r="A176" s="653"/>
      <c r="B176" s="654"/>
      <c r="C176" s="654"/>
      <c r="D176" s="655"/>
      <c r="E176" s="656"/>
      <c r="F176" s="996"/>
      <c r="G176" s="657"/>
      <c r="H176" s="658"/>
      <c r="I176" s="658"/>
      <c r="J176" s="659"/>
      <c r="K176" s="659"/>
      <c r="L176" s="650"/>
      <c r="M176" s="651"/>
      <c r="N176" s="652"/>
      <c r="O176" s="660"/>
      <c r="P176" s="661"/>
      <c r="Q176" s="649"/>
      <c r="R176" s="757"/>
    </row>
    <row r="177" spans="1:18" x14ac:dyDescent="0.2">
      <c r="A177" s="653"/>
      <c r="B177" s="654"/>
      <c r="C177" s="654"/>
      <c r="D177" s="655"/>
      <c r="E177" s="656"/>
      <c r="F177" s="996"/>
      <c r="G177" s="657"/>
      <c r="H177" s="658"/>
      <c r="I177" s="658"/>
      <c r="J177" s="659"/>
      <c r="K177" s="659"/>
      <c r="L177" s="650"/>
      <c r="M177" s="651"/>
      <c r="N177" s="652"/>
      <c r="O177" s="660"/>
      <c r="P177" s="661"/>
      <c r="Q177" s="649"/>
      <c r="R177" s="757"/>
    </row>
    <row r="178" spans="1:18" x14ac:dyDescent="0.2">
      <c r="A178" s="653"/>
      <c r="B178" s="654"/>
      <c r="C178" s="654"/>
      <c r="D178" s="655"/>
      <c r="E178" s="656"/>
      <c r="F178" s="996"/>
      <c r="G178" s="657"/>
      <c r="H178" s="658"/>
      <c r="I178" s="658"/>
      <c r="J178" s="659"/>
      <c r="K178" s="659"/>
      <c r="L178" s="650"/>
      <c r="M178" s="651"/>
      <c r="N178" s="652"/>
      <c r="O178" s="660"/>
      <c r="P178" s="661"/>
      <c r="Q178" s="649"/>
      <c r="R178" s="757"/>
    </row>
    <row r="179" spans="1:18" x14ac:dyDescent="0.2">
      <c r="A179" s="653"/>
      <c r="B179" s="654"/>
      <c r="C179" s="654"/>
      <c r="D179" s="655"/>
      <c r="E179" s="656"/>
      <c r="F179" s="996"/>
      <c r="G179" s="657"/>
      <c r="H179" s="658"/>
      <c r="I179" s="658"/>
      <c r="J179" s="659"/>
      <c r="K179" s="659"/>
      <c r="L179" s="650"/>
      <c r="M179" s="651"/>
      <c r="N179" s="652"/>
      <c r="O179" s="660"/>
      <c r="P179" s="661"/>
      <c r="Q179" s="649"/>
      <c r="R179" s="757"/>
    </row>
    <row r="180" spans="1:18" x14ac:dyDescent="0.2">
      <c r="A180" s="653"/>
      <c r="B180" s="654"/>
      <c r="C180" s="654"/>
      <c r="D180" s="655"/>
      <c r="E180" s="656"/>
      <c r="F180" s="996"/>
      <c r="G180" s="657"/>
      <c r="H180" s="658"/>
      <c r="I180" s="658"/>
      <c r="J180" s="659"/>
      <c r="K180" s="659"/>
      <c r="L180" s="650"/>
      <c r="M180" s="651"/>
      <c r="N180" s="652"/>
      <c r="O180" s="660"/>
      <c r="P180" s="661"/>
      <c r="Q180" s="649"/>
      <c r="R180" s="757"/>
    </row>
    <row r="181" spans="1:18" x14ac:dyDescent="0.2">
      <c r="A181" s="653"/>
      <c r="B181" s="654"/>
      <c r="C181" s="654"/>
      <c r="D181" s="655"/>
      <c r="E181" s="656"/>
      <c r="F181" s="996"/>
      <c r="G181" s="657"/>
      <c r="H181" s="658"/>
      <c r="I181" s="658"/>
      <c r="J181" s="659"/>
      <c r="K181" s="659"/>
      <c r="L181" s="650"/>
      <c r="M181" s="651"/>
      <c r="N181" s="652"/>
      <c r="O181" s="660"/>
      <c r="P181" s="661"/>
      <c r="Q181" s="649"/>
      <c r="R181" s="757"/>
    </row>
    <row r="182" spans="1:18" x14ac:dyDescent="0.2">
      <c r="A182" s="653"/>
      <c r="B182" s="654"/>
      <c r="C182" s="654"/>
      <c r="D182" s="655"/>
      <c r="E182" s="656"/>
      <c r="F182" s="996"/>
      <c r="G182" s="657"/>
      <c r="H182" s="658"/>
      <c r="I182" s="658"/>
      <c r="J182" s="659"/>
      <c r="K182" s="659"/>
      <c r="L182" s="650"/>
      <c r="M182" s="651"/>
      <c r="N182" s="652"/>
      <c r="O182" s="660"/>
      <c r="P182" s="661"/>
      <c r="Q182" s="649"/>
    </row>
    <row r="183" spans="1:18" x14ac:dyDescent="0.2">
      <c r="A183" s="653"/>
      <c r="B183" s="654"/>
      <c r="C183" s="654"/>
      <c r="D183" s="655"/>
      <c r="E183" s="656"/>
      <c r="F183" s="996"/>
      <c r="G183" s="657"/>
      <c r="H183" s="658"/>
      <c r="I183" s="658"/>
      <c r="J183" s="659"/>
      <c r="K183" s="659"/>
      <c r="L183" s="650"/>
      <c r="M183" s="651"/>
      <c r="N183" s="652"/>
      <c r="O183" s="660"/>
      <c r="P183" s="661"/>
      <c r="Q183" s="649"/>
    </row>
    <row r="184" spans="1:18" x14ac:dyDescent="0.2">
      <c r="A184" s="653"/>
      <c r="B184" s="654"/>
      <c r="C184" s="654"/>
      <c r="D184" s="655"/>
      <c r="E184" s="656"/>
      <c r="F184" s="996"/>
      <c r="G184" s="657"/>
      <c r="H184" s="658"/>
      <c r="I184" s="658"/>
      <c r="J184" s="659"/>
      <c r="K184" s="659"/>
      <c r="L184" s="650"/>
      <c r="M184" s="651"/>
      <c r="N184" s="652"/>
      <c r="O184" s="660"/>
      <c r="P184" s="661"/>
      <c r="Q184" s="649"/>
    </row>
    <row r="185" spans="1:18" x14ac:dyDescent="0.2">
      <c r="A185" s="653"/>
      <c r="B185" s="654"/>
      <c r="C185" s="654"/>
      <c r="D185" s="655"/>
      <c r="E185" s="656"/>
      <c r="F185" s="996"/>
      <c r="G185" s="657"/>
      <c r="H185" s="658"/>
      <c r="I185" s="658"/>
      <c r="J185" s="659"/>
      <c r="K185" s="659"/>
      <c r="L185" s="650"/>
      <c r="M185" s="651"/>
      <c r="N185" s="652"/>
      <c r="O185" s="660"/>
      <c r="P185" s="661"/>
      <c r="Q185" s="649"/>
    </row>
    <row r="186" spans="1:18" x14ac:dyDescent="0.2">
      <c r="A186" s="653"/>
      <c r="B186" s="654"/>
      <c r="C186" s="654"/>
      <c r="D186" s="655"/>
      <c r="E186" s="656"/>
      <c r="F186" s="996"/>
      <c r="G186" s="657"/>
      <c r="H186" s="658"/>
      <c r="I186" s="658"/>
      <c r="J186" s="659"/>
      <c r="K186" s="659"/>
      <c r="L186" s="650"/>
      <c r="M186" s="651"/>
      <c r="N186" s="652"/>
      <c r="O186" s="660"/>
      <c r="P186" s="661"/>
      <c r="Q186" s="649"/>
    </row>
    <row r="187" spans="1:18" x14ac:dyDescent="0.2">
      <c r="A187" s="653"/>
      <c r="B187" s="654"/>
      <c r="C187" s="654"/>
      <c r="D187" s="655"/>
      <c r="E187" s="656"/>
      <c r="F187" s="996"/>
      <c r="G187" s="657"/>
      <c r="H187" s="658"/>
      <c r="I187" s="658"/>
      <c r="J187" s="659"/>
      <c r="K187" s="659"/>
      <c r="L187" s="650"/>
      <c r="M187" s="651"/>
      <c r="N187" s="652"/>
      <c r="O187" s="660"/>
      <c r="P187" s="661"/>
      <c r="Q187" s="649"/>
    </row>
    <row r="188" spans="1:18" x14ac:dyDescent="0.2">
      <c r="A188" s="653"/>
      <c r="B188" s="654"/>
      <c r="C188" s="654"/>
      <c r="D188" s="655"/>
      <c r="E188" s="656"/>
      <c r="F188" s="996"/>
      <c r="G188" s="657"/>
      <c r="H188" s="658"/>
      <c r="I188" s="658"/>
      <c r="J188" s="659"/>
      <c r="K188" s="659"/>
      <c r="L188" s="650"/>
      <c r="M188" s="651"/>
      <c r="N188" s="652"/>
      <c r="O188" s="660"/>
      <c r="P188" s="661"/>
      <c r="Q188" s="649"/>
    </row>
    <row r="189" spans="1:18" x14ac:dyDescent="0.2">
      <c r="A189" s="653"/>
      <c r="B189" s="654"/>
      <c r="C189" s="654"/>
      <c r="D189" s="655"/>
      <c r="E189" s="656"/>
      <c r="F189" s="996"/>
      <c r="G189" s="657"/>
      <c r="H189" s="658"/>
      <c r="I189" s="658"/>
      <c r="J189" s="659"/>
      <c r="K189" s="659"/>
      <c r="L189" s="650"/>
      <c r="M189" s="651"/>
      <c r="N189" s="652"/>
      <c r="O189" s="660"/>
      <c r="P189" s="661"/>
      <c r="Q189" s="649"/>
    </row>
    <row r="190" spans="1:18" x14ac:dyDescent="0.2">
      <c r="A190" s="653"/>
      <c r="B190" s="654"/>
      <c r="C190" s="654"/>
      <c r="D190" s="655"/>
      <c r="E190" s="656"/>
      <c r="F190" s="996"/>
      <c r="G190" s="657"/>
      <c r="H190" s="658"/>
      <c r="I190" s="658"/>
      <c r="J190" s="659"/>
      <c r="K190" s="659"/>
      <c r="L190" s="650"/>
      <c r="M190" s="651"/>
      <c r="N190" s="652"/>
      <c r="O190" s="660"/>
      <c r="P190" s="661"/>
      <c r="Q190" s="649"/>
    </row>
    <row r="191" spans="1:18" x14ac:dyDescent="0.2">
      <c r="A191" s="653"/>
      <c r="B191" s="654"/>
      <c r="C191" s="654"/>
      <c r="D191" s="655"/>
      <c r="E191" s="656"/>
      <c r="F191" s="996"/>
      <c r="G191" s="657"/>
      <c r="H191" s="658"/>
      <c r="I191" s="658"/>
      <c r="J191" s="659"/>
      <c r="K191" s="659"/>
      <c r="L191" s="650"/>
      <c r="M191" s="651"/>
      <c r="N191" s="652"/>
      <c r="O191" s="660"/>
      <c r="P191" s="661"/>
      <c r="Q191" s="649"/>
    </row>
    <row r="192" spans="1:18" x14ac:dyDescent="0.2">
      <c r="A192" s="653"/>
      <c r="B192" s="654"/>
      <c r="C192" s="654"/>
      <c r="D192" s="655"/>
      <c r="E192" s="656"/>
      <c r="F192" s="996"/>
      <c r="G192" s="657"/>
      <c r="H192" s="658"/>
      <c r="I192" s="658"/>
      <c r="J192" s="659"/>
      <c r="K192" s="659"/>
      <c r="L192" s="650"/>
      <c r="M192" s="651"/>
      <c r="N192" s="652"/>
      <c r="O192" s="660"/>
      <c r="P192" s="661"/>
      <c r="Q192" s="649"/>
    </row>
    <row r="193" spans="1:17" x14ac:dyDescent="0.2">
      <c r="A193" s="653"/>
      <c r="B193" s="654"/>
      <c r="C193" s="654"/>
      <c r="D193" s="655"/>
      <c r="E193" s="656"/>
      <c r="F193" s="996"/>
      <c r="G193" s="657"/>
      <c r="H193" s="658"/>
      <c r="I193" s="658"/>
      <c r="J193" s="659"/>
      <c r="K193" s="659"/>
      <c r="L193" s="650"/>
      <c r="M193" s="651"/>
      <c r="N193" s="652"/>
      <c r="O193" s="660"/>
      <c r="P193" s="661"/>
      <c r="Q193" s="649"/>
    </row>
    <row r="194" spans="1:17" x14ac:dyDescent="0.2">
      <c r="A194" s="653"/>
      <c r="B194" s="654"/>
      <c r="C194" s="654"/>
      <c r="D194" s="655"/>
      <c r="E194" s="656"/>
      <c r="F194" s="996"/>
      <c r="G194" s="657"/>
      <c r="H194" s="658"/>
      <c r="I194" s="658"/>
      <c r="J194" s="659"/>
      <c r="K194" s="659"/>
      <c r="L194" s="650"/>
      <c r="M194" s="651"/>
      <c r="N194" s="652"/>
      <c r="O194" s="660"/>
      <c r="P194" s="661"/>
      <c r="Q194" s="649"/>
    </row>
    <row r="195" spans="1:17" x14ac:dyDescent="0.2">
      <c r="A195" s="653"/>
      <c r="B195" s="654"/>
      <c r="C195" s="654"/>
      <c r="D195" s="655"/>
      <c r="E195" s="656"/>
      <c r="F195" s="996"/>
      <c r="G195" s="657"/>
      <c r="H195" s="658"/>
      <c r="I195" s="658"/>
      <c r="J195" s="659"/>
      <c r="K195" s="659"/>
      <c r="L195" s="650"/>
      <c r="M195" s="651"/>
      <c r="N195" s="652"/>
      <c r="O195" s="660"/>
      <c r="P195" s="661"/>
      <c r="Q195" s="649"/>
    </row>
    <row r="196" spans="1:17" x14ac:dyDescent="0.2">
      <c r="A196" s="653"/>
      <c r="B196" s="654"/>
      <c r="C196" s="654"/>
      <c r="D196" s="655"/>
      <c r="E196" s="656"/>
      <c r="F196" s="996"/>
      <c r="G196" s="657"/>
      <c r="H196" s="658"/>
      <c r="I196" s="658"/>
      <c r="J196" s="659"/>
      <c r="K196" s="659"/>
      <c r="L196" s="650"/>
      <c r="M196" s="651"/>
      <c r="N196" s="652"/>
      <c r="O196" s="660"/>
      <c r="P196" s="661"/>
      <c r="Q196" s="649"/>
    </row>
    <row r="197" spans="1:17" x14ac:dyDescent="0.2">
      <c r="A197" s="653"/>
      <c r="B197" s="654"/>
      <c r="C197" s="654"/>
      <c r="D197" s="655"/>
      <c r="E197" s="656"/>
      <c r="F197" s="996"/>
      <c r="G197" s="657"/>
      <c r="H197" s="658"/>
      <c r="I197" s="658"/>
      <c r="J197" s="659"/>
      <c r="K197" s="659"/>
      <c r="L197" s="650"/>
      <c r="M197" s="651"/>
      <c r="N197" s="652"/>
      <c r="O197" s="660"/>
      <c r="P197" s="661"/>
      <c r="Q197" s="649"/>
    </row>
    <row r="198" spans="1:17" x14ac:dyDescent="0.2">
      <c r="A198" s="653"/>
      <c r="B198" s="654"/>
      <c r="C198" s="654"/>
      <c r="D198" s="655"/>
      <c r="E198" s="656"/>
      <c r="F198" s="996"/>
      <c r="G198" s="657"/>
      <c r="H198" s="658"/>
      <c r="I198" s="658"/>
      <c r="J198" s="659"/>
      <c r="K198" s="659"/>
      <c r="L198" s="650"/>
      <c r="M198" s="651"/>
      <c r="N198" s="652"/>
      <c r="O198" s="660"/>
      <c r="P198" s="661"/>
      <c r="Q198" s="649"/>
    </row>
    <row r="199" spans="1:17" x14ac:dyDescent="0.2">
      <c r="A199" s="653"/>
      <c r="B199" s="654"/>
      <c r="C199" s="654"/>
      <c r="D199" s="655"/>
      <c r="E199" s="656"/>
      <c r="F199" s="996"/>
      <c r="G199" s="657"/>
      <c r="H199" s="658"/>
      <c r="I199" s="658"/>
      <c r="J199" s="659"/>
      <c r="K199" s="659"/>
      <c r="L199" s="650"/>
      <c r="M199" s="651"/>
      <c r="N199" s="652"/>
      <c r="O199" s="660"/>
      <c r="P199" s="661"/>
      <c r="Q199" s="649"/>
    </row>
    <row r="200" spans="1:17" x14ac:dyDescent="0.2">
      <c r="A200" s="653"/>
      <c r="B200" s="654"/>
      <c r="C200" s="654"/>
      <c r="D200" s="655"/>
      <c r="E200" s="656"/>
      <c r="F200" s="996"/>
      <c r="G200" s="657"/>
      <c r="H200" s="658"/>
      <c r="I200" s="658"/>
      <c r="J200" s="659"/>
      <c r="K200" s="659"/>
      <c r="L200" s="650"/>
      <c r="M200" s="651"/>
      <c r="N200" s="652"/>
      <c r="O200" s="660"/>
      <c r="P200" s="661"/>
      <c r="Q200" s="649"/>
    </row>
    <row r="201" spans="1:17" x14ac:dyDescent="0.2">
      <c r="A201" s="653"/>
      <c r="B201" s="654"/>
      <c r="C201" s="654"/>
      <c r="D201" s="655"/>
      <c r="E201" s="656"/>
      <c r="F201" s="996"/>
      <c r="G201" s="657"/>
      <c r="H201" s="658"/>
      <c r="I201" s="658"/>
      <c r="J201" s="659"/>
      <c r="K201" s="659"/>
      <c r="L201" s="650"/>
      <c r="M201" s="651"/>
      <c r="N201" s="652"/>
      <c r="O201" s="660"/>
      <c r="P201" s="661"/>
      <c r="Q201" s="649"/>
    </row>
    <row r="202" spans="1:17" x14ac:dyDescent="0.2">
      <c r="A202" s="653"/>
      <c r="B202" s="654"/>
      <c r="C202" s="654"/>
      <c r="D202" s="655"/>
      <c r="E202" s="656"/>
      <c r="F202" s="996"/>
      <c r="G202" s="657"/>
      <c r="H202" s="658"/>
      <c r="I202" s="658"/>
      <c r="J202" s="659"/>
      <c r="K202" s="659"/>
      <c r="L202" s="650"/>
      <c r="M202" s="651"/>
      <c r="N202" s="652"/>
      <c r="O202" s="660"/>
      <c r="P202" s="661"/>
      <c r="Q202" s="649"/>
    </row>
    <row r="203" spans="1:17" x14ac:dyDescent="0.2">
      <c r="A203" s="653"/>
      <c r="B203" s="654"/>
      <c r="C203" s="654"/>
      <c r="D203" s="655"/>
      <c r="E203" s="656"/>
      <c r="F203" s="996"/>
      <c r="G203" s="657"/>
      <c r="H203" s="658"/>
      <c r="I203" s="658"/>
      <c r="J203" s="659"/>
      <c r="K203" s="659"/>
      <c r="L203" s="650"/>
      <c r="M203" s="651"/>
      <c r="N203" s="652"/>
      <c r="O203" s="660"/>
      <c r="P203" s="661"/>
      <c r="Q203" s="649"/>
    </row>
    <row r="204" spans="1:17" x14ac:dyDescent="0.2">
      <c r="A204" s="653"/>
      <c r="B204" s="654"/>
      <c r="C204" s="654"/>
      <c r="D204" s="655"/>
      <c r="E204" s="656"/>
      <c r="F204" s="996"/>
      <c r="G204" s="657"/>
      <c r="H204" s="658"/>
      <c r="I204" s="658"/>
      <c r="J204" s="659"/>
      <c r="K204" s="659"/>
      <c r="L204" s="650"/>
      <c r="M204" s="651"/>
      <c r="N204" s="652"/>
      <c r="O204" s="660"/>
      <c r="P204" s="661"/>
      <c r="Q204" s="649"/>
    </row>
    <row r="205" spans="1:17" x14ac:dyDescent="0.2">
      <c r="A205" s="653"/>
      <c r="B205" s="654"/>
      <c r="C205" s="654"/>
      <c r="D205" s="655"/>
      <c r="E205" s="656"/>
      <c r="F205" s="996"/>
      <c r="G205" s="657"/>
      <c r="H205" s="658"/>
      <c r="I205" s="658"/>
      <c r="J205" s="659"/>
      <c r="K205" s="659"/>
      <c r="L205" s="650"/>
      <c r="M205" s="651"/>
      <c r="N205" s="652"/>
      <c r="O205" s="660"/>
      <c r="P205" s="661"/>
      <c r="Q205" s="649"/>
    </row>
    <row r="206" spans="1:17" x14ac:dyDescent="0.2">
      <c r="A206" s="653"/>
      <c r="B206" s="654"/>
      <c r="C206" s="654"/>
      <c r="D206" s="655"/>
      <c r="E206" s="656"/>
      <c r="F206" s="996"/>
      <c r="G206" s="657"/>
      <c r="H206" s="658"/>
      <c r="I206" s="658"/>
      <c r="J206" s="659"/>
      <c r="K206" s="659"/>
      <c r="L206" s="650"/>
      <c r="M206" s="651"/>
      <c r="N206" s="652"/>
      <c r="O206" s="660"/>
      <c r="P206" s="661"/>
      <c r="Q206" s="649"/>
    </row>
    <row r="207" spans="1:17" x14ac:dyDescent="0.2">
      <c r="A207" s="653"/>
      <c r="B207" s="654"/>
      <c r="C207" s="654"/>
      <c r="D207" s="655"/>
      <c r="E207" s="656"/>
      <c r="F207" s="996"/>
      <c r="G207" s="657"/>
      <c r="H207" s="658"/>
      <c r="I207" s="658"/>
      <c r="J207" s="659"/>
      <c r="K207" s="659"/>
      <c r="L207" s="650"/>
      <c r="M207" s="651"/>
      <c r="N207" s="652"/>
      <c r="O207" s="660"/>
      <c r="P207" s="661"/>
      <c r="Q207" s="649"/>
    </row>
    <row r="208" spans="1:17" x14ac:dyDescent="0.2">
      <c r="A208" s="653"/>
      <c r="B208" s="654"/>
      <c r="C208" s="654"/>
      <c r="D208" s="655"/>
      <c r="E208" s="656"/>
      <c r="F208" s="996"/>
      <c r="G208" s="657"/>
      <c r="H208" s="658"/>
      <c r="I208" s="658"/>
      <c r="J208" s="659"/>
      <c r="K208" s="659"/>
      <c r="L208" s="650"/>
      <c r="M208" s="651"/>
      <c r="N208" s="652"/>
      <c r="O208" s="660"/>
      <c r="P208" s="661"/>
      <c r="Q208" s="649"/>
    </row>
    <row r="209" spans="1:17" x14ac:dyDescent="0.2">
      <c r="A209" s="653"/>
      <c r="B209" s="654"/>
      <c r="C209" s="654"/>
      <c r="D209" s="655"/>
      <c r="E209" s="656"/>
      <c r="F209" s="996"/>
      <c r="G209" s="657"/>
      <c r="H209" s="658"/>
      <c r="I209" s="658"/>
      <c r="J209" s="659"/>
      <c r="K209" s="659"/>
      <c r="L209" s="650"/>
      <c r="M209" s="651"/>
      <c r="N209" s="652"/>
      <c r="O209" s="660"/>
      <c r="P209" s="661"/>
      <c r="Q209" s="649"/>
    </row>
    <row r="210" spans="1:17" x14ac:dyDescent="0.2">
      <c r="A210" s="653"/>
      <c r="B210" s="654"/>
      <c r="C210" s="654"/>
      <c r="D210" s="655"/>
      <c r="E210" s="656"/>
      <c r="F210" s="996"/>
      <c r="G210" s="657"/>
      <c r="H210" s="658"/>
      <c r="I210" s="658"/>
      <c r="J210" s="659"/>
      <c r="K210" s="659"/>
      <c r="L210" s="650"/>
      <c r="M210" s="651"/>
      <c r="N210" s="652"/>
      <c r="O210" s="660"/>
      <c r="P210" s="661"/>
      <c r="Q210" s="649"/>
    </row>
    <row r="211" spans="1:17" x14ac:dyDescent="0.2">
      <c r="A211" s="653"/>
      <c r="B211" s="654"/>
      <c r="C211" s="654"/>
      <c r="D211" s="655"/>
      <c r="E211" s="656"/>
      <c r="F211" s="996"/>
      <c r="G211" s="657"/>
      <c r="H211" s="658"/>
      <c r="I211" s="658"/>
      <c r="J211" s="659"/>
      <c r="K211" s="659"/>
      <c r="L211" s="650"/>
      <c r="M211" s="651"/>
      <c r="N211" s="652"/>
      <c r="O211" s="660"/>
      <c r="P211" s="661"/>
      <c r="Q211" s="649"/>
    </row>
    <row r="212" spans="1:17" x14ac:dyDescent="0.2">
      <c r="A212" s="653"/>
      <c r="B212" s="654"/>
      <c r="C212" s="654"/>
      <c r="D212" s="655"/>
      <c r="E212" s="656"/>
      <c r="F212" s="996"/>
      <c r="G212" s="657"/>
      <c r="H212" s="658"/>
      <c r="I212" s="658"/>
      <c r="J212" s="659"/>
      <c r="K212" s="659"/>
      <c r="L212" s="650"/>
      <c r="M212" s="651"/>
      <c r="N212" s="652"/>
      <c r="O212" s="660"/>
      <c r="P212" s="661"/>
      <c r="Q212" s="649"/>
    </row>
    <row r="213" spans="1:17" x14ac:dyDescent="0.2">
      <c r="A213" s="653"/>
      <c r="B213" s="654"/>
      <c r="C213" s="654"/>
      <c r="D213" s="655"/>
      <c r="E213" s="656"/>
      <c r="F213" s="996"/>
      <c r="G213" s="657"/>
      <c r="H213" s="658"/>
      <c r="I213" s="658"/>
      <c r="J213" s="659"/>
      <c r="K213" s="659"/>
      <c r="L213" s="650"/>
      <c r="M213" s="651"/>
      <c r="N213" s="652"/>
      <c r="O213" s="660"/>
      <c r="P213" s="661"/>
      <c r="Q213" s="649"/>
    </row>
    <row r="214" spans="1:17" x14ac:dyDescent="0.2">
      <c r="A214" s="653"/>
      <c r="B214" s="654"/>
      <c r="C214" s="654"/>
      <c r="D214" s="655"/>
      <c r="E214" s="656"/>
      <c r="F214" s="996"/>
      <c r="G214" s="657"/>
      <c r="H214" s="658"/>
      <c r="I214" s="658"/>
      <c r="J214" s="659"/>
      <c r="K214" s="659"/>
      <c r="L214" s="650"/>
      <c r="M214" s="651"/>
      <c r="N214" s="652"/>
      <c r="O214" s="660"/>
      <c r="P214" s="661"/>
      <c r="Q214" s="649"/>
    </row>
    <row r="215" spans="1:17" x14ac:dyDescent="0.2">
      <c r="A215" s="653"/>
      <c r="B215" s="654"/>
      <c r="C215" s="654"/>
      <c r="D215" s="655"/>
      <c r="E215" s="656"/>
      <c r="F215" s="996"/>
      <c r="G215" s="657"/>
      <c r="H215" s="658"/>
      <c r="I215" s="658"/>
      <c r="J215" s="659"/>
      <c r="K215" s="659"/>
      <c r="L215" s="650"/>
      <c r="M215" s="651"/>
      <c r="N215" s="652"/>
      <c r="O215" s="660"/>
      <c r="P215" s="661"/>
      <c r="Q215" s="649"/>
    </row>
    <row r="216" spans="1:17" x14ac:dyDescent="0.2">
      <c r="A216" s="653"/>
      <c r="B216" s="654"/>
      <c r="C216" s="654"/>
      <c r="D216" s="655"/>
      <c r="E216" s="656"/>
      <c r="F216" s="996"/>
      <c r="G216" s="657"/>
      <c r="H216" s="658"/>
      <c r="I216" s="658"/>
      <c r="J216" s="659"/>
      <c r="K216" s="659"/>
      <c r="L216" s="650"/>
      <c r="M216" s="651"/>
      <c r="N216" s="652"/>
      <c r="O216" s="660"/>
      <c r="P216" s="661"/>
      <c r="Q216" s="649"/>
    </row>
    <row r="217" spans="1:17" x14ac:dyDescent="0.2">
      <c r="A217" s="653"/>
      <c r="B217" s="654"/>
      <c r="C217" s="654"/>
      <c r="D217" s="655"/>
      <c r="E217" s="656"/>
      <c r="F217" s="996"/>
      <c r="G217" s="657"/>
      <c r="H217" s="658"/>
      <c r="I217" s="658"/>
      <c r="J217" s="659"/>
      <c r="K217" s="659"/>
      <c r="L217" s="650"/>
      <c r="M217" s="651"/>
      <c r="N217" s="652"/>
      <c r="O217" s="660"/>
      <c r="P217" s="661"/>
      <c r="Q217" s="649"/>
    </row>
    <row r="218" spans="1:17" x14ac:dyDescent="0.2">
      <c r="A218" s="653"/>
      <c r="B218" s="654"/>
      <c r="C218" s="654"/>
      <c r="D218" s="655"/>
      <c r="E218" s="656"/>
      <c r="F218" s="996"/>
      <c r="G218" s="657"/>
      <c r="H218" s="658"/>
      <c r="I218" s="658"/>
      <c r="J218" s="659"/>
      <c r="K218" s="659"/>
      <c r="L218" s="650"/>
      <c r="M218" s="651"/>
      <c r="N218" s="652"/>
      <c r="O218" s="660"/>
      <c r="P218" s="661"/>
      <c r="Q218" s="649"/>
    </row>
    <row r="219" spans="1:17" x14ac:dyDescent="0.2">
      <c r="A219" s="653"/>
      <c r="B219" s="654"/>
      <c r="C219" s="654"/>
      <c r="D219" s="655"/>
      <c r="E219" s="656"/>
      <c r="F219" s="996"/>
      <c r="G219" s="657"/>
      <c r="H219" s="658"/>
      <c r="I219" s="658"/>
      <c r="J219" s="659"/>
      <c r="K219" s="659"/>
      <c r="L219" s="650"/>
      <c r="M219" s="651"/>
      <c r="N219" s="652"/>
      <c r="O219" s="660"/>
      <c r="P219" s="661"/>
      <c r="Q219" s="649"/>
    </row>
    <row r="220" spans="1:17" x14ac:dyDescent="0.2">
      <c r="A220" s="653"/>
      <c r="B220" s="654"/>
      <c r="C220" s="654"/>
      <c r="D220" s="655"/>
      <c r="E220" s="656"/>
      <c r="F220" s="996"/>
      <c r="G220" s="657"/>
      <c r="H220" s="658"/>
      <c r="I220" s="658"/>
      <c r="J220" s="659"/>
      <c r="K220" s="659"/>
      <c r="L220" s="650"/>
      <c r="M220" s="651"/>
      <c r="N220" s="652"/>
      <c r="O220" s="660"/>
      <c r="P220" s="661"/>
      <c r="Q220" s="649"/>
    </row>
    <row r="221" spans="1:17" x14ac:dyDescent="0.2">
      <c r="A221" s="653"/>
      <c r="B221" s="654"/>
      <c r="C221" s="654"/>
      <c r="D221" s="655"/>
      <c r="E221" s="656"/>
      <c r="F221" s="996"/>
      <c r="G221" s="657"/>
      <c r="H221" s="658"/>
      <c r="I221" s="658"/>
      <c r="J221" s="659"/>
      <c r="K221" s="659"/>
      <c r="L221" s="650"/>
      <c r="M221" s="651"/>
      <c r="N221" s="652"/>
      <c r="O221" s="660"/>
      <c r="P221" s="661"/>
      <c r="Q221" s="649"/>
    </row>
    <row r="222" spans="1:17" x14ac:dyDescent="0.2">
      <c r="A222" s="653"/>
      <c r="B222" s="654"/>
      <c r="C222" s="654"/>
      <c r="D222" s="655"/>
      <c r="E222" s="656"/>
      <c r="F222" s="996"/>
      <c r="G222" s="657"/>
      <c r="H222" s="658"/>
      <c r="I222" s="658"/>
      <c r="J222" s="659"/>
      <c r="K222" s="659"/>
      <c r="L222" s="650"/>
      <c r="M222" s="651"/>
      <c r="N222" s="652"/>
      <c r="O222" s="660"/>
      <c r="P222" s="661"/>
      <c r="Q222" s="649"/>
    </row>
    <row r="223" spans="1:17" x14ac:dyDescent="0.2">
      <c r="A223" s="653"/>
      <c r="B223" s="654"/>
      <c r="C223" s="654"/>
      <c r="D223" s="655"/>
      <c r="E223" s="656"/>
      <c r="F223" s="996"/>
      <c r="G223" s="657"/>
      <c r="H223" s="658"/>
      <c r="I223" s="658"/>
      <c r="J223" s="659"/>
      <c r="K223" s="659"/>
      <c r="L223" s="650"/>
      <c r="M223" s="651"/>
      <c r="N223" s="652"/>
      <c r="O223" s="660"/>
      <c r="P223" s="661"/>
      <c r="Q223" s="649"/>
    </row>
    <row r="224" spans="1:17" x14ac:dyDescent="0.2">
      <c r="A224" s="653"/>
      <c r="B224" s="654"/>
      <c r="C224" s="654"/>
      <c r="D224" s="655"/>
      <c r="E224" s="656"/>
      <c r="F224" s="996"/>
      <c r="G224" s="657"/>
      <c r="H224" s="658"/>
      <c r="I224" s="658"/>
      <c r="J224" s="659"/>
      <c r="K224" s="659"/>
      <c r="L224" s="650"/>
      <c r="M224" s="651"/>
      <c r="N224" s="652"/>
      <c r="O224" s="660"/>
      <c r="P224" s="661"/>
      <c r="Q224" s="649"/>
    </row>
    <row r="225" spans="1:17" x14ac:dyDescent="0.2">
      <c r="A225" s="653"/>
      <c r="B225" s="654"/>
      <c r="C225" s="654"/>
      <c r="D225" s="655"/>
      <c r="E225" s="656"/>
      <c r="F225" s="996"/>
      <c r="G225" s="657"/>
      <c r="H225" s="658"/>
      <c r="I225" s="658"/>
      <c r="J225" s="659"/>
      <c r="K225" s="659"/>
      <c r="L225" s="650"/>
      <c r="M225" s="651"/>
      <c r="N225" s="652"/>
      <c r="O225" s="660"/>
      <c r="P225" s="661"/>
      <c r="Q225" s="649"/>
    </row>
    <row r="226" spans="1:17" x14ac:dyDescent="0.2">
      <c r="A226" s="653"/>
      <c r="B226" s="654"/>
      <c r="C226" s="654"/>
      <c r="D226" s="655"/>
      <c r="E226" s="656"/>
      <c r="F226" s="996"/>
      <c r="G226" s="657"/>
      <c r="H226" s="658"/>
      <c r="I226" s="658"/>
      <c r="J226" s="659"/>
      <c r="K226" s="659"/>
      <c r="L226" s="650"/>
      <c r="M226" s="651"/>
      <c r="N226" s="652"/>
      <c r="O226" s="660"/>
      <c r="P226" s="661"/>
      <c r="Q226" s="649"/>
    </row>
    <row r="227" spans="1:17" x14ac:dyDescent="0.2">
      <c r="A227" s="653"/>
      <c r="B227" s="654"/>
      <c r="C227" s="654"/>
      <c r="D227" s="655"/>
      <c r="E227" s="656"/>
      <c r="F227" s="996"/>
      <c r="G227" s="657"/>
      <c r="H227" s="658"/>
      <c r="I227" s="658"/>
      <c r="J227" s="659"/>
      <c r="K227" s="659"/>
      <c r="L227" s="650"/>
      <c r="M227" s="651"/>
      <c r="N227" s="652"/>
      <c r="O227" s="660"/>
      <c r="P227" s="661"/>
      <c r="Q227" s="649"/>
    </row>
    <row r="228" spans="1:17" x14ac:dyDescent="0.2">
      <c r="A228" s="653"/>
      <c r="B228" s="654"/>
      <c r="C228" s="654"/>
      <c r="D228" s="655"/>
      <c r="E228" s="656"/>
      <c r="F228" s="996"/>
      <c r="G228" s="657"/>
      <c r="H228" s="658"/>
      <c r="I228" s="658"/>
      <c r="J228" s="659"/>
      <c r="K228" s="659"/>
      <c r="L228" s="650"/>
      <c r="M228" s="651"/>
      <c r="N228" s="652"/>
      <c r="O228" s="660"/>
      <c r="P228" s="661"/>
      <c r="Q228" s="649"/>
    </row>
    <row r="229" spans="1:17" x14ac:dyDescent="0.2">
      <c r="A229" s="653"/>
      <c r="B229" s="654"/>
      <c r="C229" s="654"/>
      <c r="D229" s="655"/>
      <c r="E229" s="656"/>
      <c r="F229" s="996"/>
      <c r="G229" s="657"/>
      <c r="H229" s="658"/>
      <c r="I229" s="658"/>
      <c r="J229" s="659"/>
      <c r="K229" s="659"/>
      <c r="L229" s="650"/>
      <c r="M229" s="651"/>
      <c r="N229" s="652"/>
      <c r="O229" s="660"/>
      <c r="P229" s="661"/>
      <c r="Q229" s="649"/>
    </row>
    <row r="230" spans="1:17" x14ac:dyDescent="0.2">
      <c r="A230" s="653"/>
      <c r="B230" s="654"/>
      <c r="C230" s="654"/>
      <c r="D230" s="655"/>
      <c r="E230" s="656"/>
      <c r="F230" s="996"/>
      <c r="G230" s="657"/>
      <c r="H230" s="658"/>
      <c r="I230" s="658"/>
      <c r="J230" s="659"/>
      <c r="K230" s="659"/>
      <c r="L230" s="650"/>
      <c r="M230" s="651"/>
      <c r="N230" s="652"/>
      <c r="O230" s="660"/>
      <c r="P230" s="661"/>
      <c r="Q230" s="649"/>
    </row>
    <row r="231" spans="1:17" x14ac:dyDescent="0.2">
      <c r="A231" s="653"/>
      <c r="B231" s="654"/>
      <c r="C231" s="654"/>
      <c r="D231" s="655"/>
      <c r="E231" s="656"/>
      <c r="F231" s="996"/>
      <c r="G231" s="657"/>
      <c r="H231" s="658"/>
      <c r="I231" s="658"/>
      <c r="J231" s="659"/>
      <c r="K231" s="659"/>
      <c r="L231" s="650"/>
      <c r="M231" s="651"/>
      <c r="N231" s="652"/>
      <c r="O231" s="660"/>
      <c r="P231" s="661"/>
      <c r="Q231" s="649"/>
    </row>
    <row r="232" spans="1:17" x14ac:dyDescent="0.2">
      <c r="A232" s="653"/>
      <c r="B232" s="654"/>
      <c r="C232" s="654"/>
      <c r="D232" s="655"/>
      <c r="E232" s="656"/>
      <c r="F232" s="996"/>
      <c r="G232" s="657"/>
      <c r="H232" s="658"/>
      <c r="I232" s="658"/>
      <c r="J232" s="659"/>
      <c r="K232" s="659"/>
      <c r="L232" s="650"/>
      <c r="M232" s="651"/>
      <c r="N232" s="652"/>
      <c r="O232" s="660"/>
      <c r="P232" s="661"/>
      <c r="Q232" s="649"/>
    </row>
    <row r="233" spans="1:17" x14ac:dyDescent="0.2">
      <c r="A233" s="653"/>
      <c r="B233" s="654"/>
      <c r="C233" s="654"/>
      <c r="D233" s="655"/>
      <c r="E233" s="656"/>
      <c r="F233" s="996"/>
      <c r="G233" s="657"/>
      <c r="H233" s="658"/>
      <c r="I233" s="658"/>
      <c r="J233" s="659"/>
      <c r="K233" s="659"/>
      <c r="L233" s="650"/>
      <c r="M233" s="651"/>
      <c r="N233" s="652"/>
      <c r="O233" s="660"/>
      <c r="P233" s="661"/>
      <c r="Q233" s="649"/>
    </row>
    <row r="234" spans="1:17" x14ac:dyDescent="0.2">
      <c r="A234" s="653"/>
      <c r="B234" s="654"/>
      <c r="C234" s="654"/>
      <c r="D234" s="655"/>
      <c r="E234" s="656"/>
      <c r="F234" s="996"/>
      <c r="G234" s="657"/>
      <c r="H234" s="658"/>
      <c r="I234" s="658"/>
      <c r="J234" s="659"/>
      <c r="K234" s="659"/>
      <c r="L234" s="650"/>
      <c r="M234" s="651"/>
      <c r="N234" s="652"/>
      <c r="O234" s="660"/>
      <c r="P234" s="661"/>
      <c r="Q234" s="649"/>
    </row>
    <row r="235" spans="1:17" x14ac:dyDescent="0.2">
      <c r="A235" s="653"/>
      <c r="B235" s="654"/>
      <c r="C235" s="654"/>
      <c r="D235" s="655"/>
      <c r="E235" s="656"/>
      <c r="F235" s="996"/>
      <c r="G235" s="657"/>
      <c r="H235" s="658"/>
      <c r="I235" s="658"/>
      <c r="J235" s="659"/>
      <c r="K235" s="659"/>
      <c r="L235" s="650"/>
      <c r="M235" s="651"/>
      <c r="N235" s="652"/>
      <c r="O235" s="660"/>
      <c r="P235" s="661"/>
      <c r="Q235" s="649"/>
    </row>
    <row r="236" spans="1:17" x14ac:dyDescent="0.2">
      <c r="A236" s="653"/>
      <c r="B236" s="654"/>
      <c r="C236" s="654"/>
      <c r="D236" s="655"/>
      <c r="E236" s="656"/>
      <c r="F236" s="996"/>
      <c r="G236" s="657"/>
      <c r="H236" s="658"/>
      <c r="I236" s="658"/>
      <c r="J236" s="659"/>
      <c r="K236" s="659"/>
      <c r="L236" s="650"/>
      <c r="M236" s="651"/>
      <c r="N236" s="652"/>
      <c r="O236" s="660"/>
      <c r="P236" s="661"/>
      <c r="Q236" s="649"/>
    </row>
    <row r="237" spans="1:17" x14ac:dyDescent="0.2">
      <c r="A237" s="653"/>
      <c r="B237" s="654"/>
      <c r="C237" s="654"/>
      <c r="D237" s="655"/>
      <c r="E237" s="656"/>
      <c r="F237" s="996"/>
      <c r="G237" s="657"/>
      <c r="H237" s="658"/>
      <c r="I237" s="658"/>
      <c r="J237" s="659"/>
      <c r="K237" s="659"/>
      <c r="L237" s="650"/>
      <c r="M237" s="651"/>
      <c r="N237" s="652"/>
      <c r="O237" s="660"/>
      <c r="P237" s="661"/>
      <c r="Q237" s="649"/>
    </row>
    <row r="238" spans="1:17" x14ac:dyDescent="0.2">
      <c r="A238" s="653"/>
      <c r="B238" s="654"/>
      <c r="C238" s="654"/>
      <c r="D238" s="655"/>
      <c r="E238" s="656"/>
      <c r="F238" s="996"/>
      <c r="G238" s="657"/>
      <c r="H238" s="658"/>
      <c r="I238" s="658"/>
      <c r="J238" s="659"/>
      <c r="K238" s="659"/>
      <c r="L238" s="650"/>
      <c r="M238" s="651"/>
      <c r="N238" s="652"/>
      <c r="O238" s="660"/>
      <c r="P238" s="661"/>
      <c r="Q238" s="649"/>
    </row>
    <row r="239" spans="1:17" x14ac:dyDescent="0.2">
      <c r="A239" s="653"/>
      <c r="B239" s="654"/>
      <c r="C239" s="654"/>
      <c r="D239" s="655"/>
      <c r="E239" s="656"/>
      <c r="F239" s="996"/>
      <c r="G239" s="657"/>
      <c r="H239" s="658"/>
      <c r="I239" s="658"/>
      <c r="J239" s="659"/>
      <c r="K239" s="659"/>
      <c r="L239" s="650"/>
      <c r="M239" s="651"/>
      <c r="N239" s="652"/>
      <c r="O239" s="660"/>
      <c r="P239" s="661"/>
      <c r="Q239" s="649"/>
    </row>
    <row r="240" spans="1:17" x14ac:dyDescent="0.2">
      <c r="A240" s="653"/>
      <c r="B240" s="654"/>
      <c r="C240" s="654"/>
      <c r="D240" s="655"/>
      <c r="E240" s="656"/>
      <c r="F240" s="996"/>
      <c r="G240" s="657"/>
      <c r="H240" s="658"/>
      <c r="I240" s="658"/>
      <c r="J240" s="659"/>
      <c r="K240" s="659"/>
      <c r="L240" s="650"/>
      <c r="M240" s="651"/>
      <c r="N240" s="652"/>
      <c r="O240" s="660"/>
      <c r="P240" s="661"/>
      <c r="Q240" s="649"/>
    </row>
    <row r="241" spans="1:17" x14ac:dyDescent="0.2">
      <c r="A241" s="653"/>
      <c r="B241" s="654"/>
      <c r="C241" s="654"/>
      <c r="D241" s="655"/>
      <c r="E241" s="656"/>
      <c r="F241" s="996"/>
      <c r="G241" s="657"/>
      <c r="H241" s="658"/>
      <c r="I241" s="658"/>
      <c r="J241" s="659"/>
      <c r="K241" s="659"/>
      <c r="L241" s="650"/>
      <c r="M241" s="651"/>
      <c r="N241" s="652"/>
      <c r="O241" s="660"/>
      <c r="P241" s="661"/>
      <c r="Q241" s="649"/>
    </row>
    <row r="242" spans="1:17" x14ac:dyDescent="0.2">
      <c r="A242" s="653"/>
      <c r="B242" s="654"/>
      <c r="C242" s="654"/>
      <c r="D242" s="655"/>
      <c r="E242" s="656"/>
      <c r="F242" s="996"/>
      <c r="G242" s="657"/>
      <c r="H242" s="658"/>
      <c r="I242" s="658"/>
      <c r="J242" s="659"/>
      <c r="K242" s="659"/>
      <c r="L242" s="650"/>
      <c r="M242" s="651"/>
      <c r="N242" s="652"/>
      <c r="O242" s="660"/>
      <c r="P242" s="661"/>
      <c r="Q242" s="649"/>
    </row>
    <row r="243" spans="1:17" x14ac:dyDescent="0.2">
      <c r="A243" s="653"/>
      <c r="B243" s="654"/>
      <c r="C243" s="654"/>
      <c r="D243" s="655"/>
      <c r="E243" s="656"/>
      <c r="F243" s="996"/>
      <c r="G243" s="657"/>
      <c r="H243" s="658"/>
      <c r="I243" s="658"/>
      <c r="J243" s="659"/>
      <c r="K243" s="659"/>
      <c r="L243" s="650"/>
      <c r="M243" s="651"/>
      <c r="N243" s="652"/>
      <c r="O243" s="660"/>
      <c r="P243" s="661"/>
      <c r="Q243" s="649"/>
    </row>
    <row r="244" spans="1:17" x14ac:dyDescent="0.2">
      <c r="A244" s="653"/>
      <c r="B244" s="654"/>
      <c r="C244" s="654"/>
      <c r="D244" s="655"/>
      <c r="E244" s="656"/>
      <c r="F244" s="996"/>
      <c r="G244" s="657"/>
      <c r="H244" s="658"/>
      <c r="I244" s="658"/>
      <c r="J244" s="659"/>
      <c r="K244" s="659"/>
      <c r="L244" s="650"/>
      <c r="M244" s="651"/>
      <c r="N244" s="652"/>
      <c r="O244" s="660"/>
      <c r="P244" s="661"/>
      <c r="Q244" s="649"/>
    </row>
    <row r="245" spans="1:17" x14ac:dyDescent="0.2">
      <c r="A245" s="653"/>
      <c r="B245" s="654"/>
      <c r="C245" s="654"/>
      <c r="D245" s="655"/>
      <c r="E245" s="656"/>
      <c r="F245" s="996"/>
      <c r="G245" s="657"/>
      <c r="H245" s="658"/>
      <c r="I245" s="658"/>
      <c r="J245" s="659"/>
      <c r="K245" s="659"/>
      <c r="L245" s="650"/>
      <c r="M245" s="651"/>
      <c r="N245" s="652"/>
      <c r="O245" s="660"/>
      <c r="P245" s="661"/>
      <c r="Q245" s="649"/>
    </row>
    <row r="246" spans="1:17" x14ac:dyDescent="0.2">
      <c r="A246" s="653"/>
      <c r="B246" s="654"/>
      <c r="C246" s="654"/>
      <c r="D246" s="655"/>
      <c r="E246" s="656"/>
      <c r="F246" s="996"/>
      <c r="G246" s="657"/>
      <c r="H246" s="658"/>
      <c r="I246" s="658"/>
      <c r="J246" s="659"/>
      <c r="K246" s="659"/>
      <c r="L246" s="650"/>
      <c r="M246" s="651"/>
      <c r="N246" s="652"/>
      <c r="O246" s="660"/>
      <c r="P246" s="661"/>
      <c r="Q246" s="649"/>
    </row>
    <row r="247" spans="1:17" x14ac:dyDescent="0.2">
      <c r="A247" s="653"/>
      <c r="B247" s="654"/>
      <c r="C247" s="654"/>
      <c r="D247" s="655"/>
      <c r="E247" s="656"/>
      <c r="F247" s="996"/>
      <c r="G247" s="657"/>
      <c r="H247" s="658"/>
      <c r="I247" s="658"/>
      <c r="J247" s="659"/>
      <c r="K247" s="659"/>
      <c r="L247" s="650"/>
      <c r="M247" s="651"/>
      <c r="N247" s="652"/>
      <c r="O247" s="660"/>
      <c r="P247" s="661"/>
      <c r="Q247" s="649"/>
    </row>
    <row r="248" spans="1:17" x14ac:dyDescent="0.2">
      <c r="A248" s="653"/>
      <c r="B248" s="654"/>
      <c r="C248" s="654"/>
      <c r="D248" s="655"/>
      <c r="E248" s="656"/>
      <c r="F248" s="996"/>
      <c r="G248" s="657"/>
      <c r="H248" s="658"/>
      <c r="I248" s="658"/>
      <c r="J248" s="659"/>
      <c r="K248" s="659"/>
      <c r="L248" s="650"/>
      <c r="M248" s="651"/>
      <c r="N248" s="652"/>
      <c r="O248" s="660"/>
      <c r="P248" s="661"/>
      <c r="Q248" s="649"/>
    </row>
    <row r="249" spans="1:17" x14ac:dyDescent="0.2">
      <c r="A249" s="653"/>
      <c r="B249" s="654"/>
      <c r="C249" s="654"/>
      <c r="D249" s="655"/>
      <c r="E249" s="656"/>
      <c r="F249" s="996"/>
      <c r="G249" s="657"/>
      <c r="H249" s="658"/>
      <c r="I249" s="658"/>
      <c r="J249" s="659"/>
      <c r="K249" s="659"/>
      <c r="L249" s="650"/>
      <c r="M249" s="651"/>
      <c r="N249" s="652"/>
      <c r="O249" s="660"/>
      <c r="P249" s="661"/>
      <c r="Q249" s="649"/>
    </row>
    <row r="250" spans="1:17" x14ac:dyDescent="0.2">
      <c r="A250" s="653"/>
      <c r="B250" s="654"/>
      <c r="C250" s="654"/>
      <c r="D250" s="655"/>
      <c r="E250" s="656"/>
      <c r="F250" s="996"/>
      <c r="G250" s="657"/>
      <c r="H250" s="658"/>
      <c r="I250" s="658"/>
      <c r="J250" s="659"/>
      <c r="K250" s="659"/>
      <c r="L250" s="650"/>
      <c r="M250" s="651"/>
      <c r="N250" s="652"/>
      <c r="O250" s="660"/>
      <c r="P250" s="661"/>
      <c r="Q250" s="649"/>
    </row>
    <row r="251" spans="1:17" x14ac:dyDescent="0.2">
      <c r="A251" s="653"/>
      <c r="B251" s="654"/>
      <c r="C251" s="654"/>
      <c r="D251" s="655"/>
      <c r="E251" s="656"/>
      <c r="F251" s="996"/>
      <c r="G251" s="657"/>
      <c r="H251" s="658"/>
      <c r="I251" s="658"/>
      <c r="J251" s="659"/>
      <c r="K251" s="659"/>
      <c r="L251" s="650"/>
      <c r="M251" s="651"/>
      <c r="N251" s="652"/>
      <c r="O251" s="660"/>
      <c r="P251" s="661"/>
      <c r="Q251" s="649"/>
    </row>
    <row r="252" spans="1:17" x14ac:dyDescent="0.2">
      <c r="A252" s="653"/>
      <c r="B252" s="654"/>
      <c r="C252" s="654"/>
      <c r="D252" s="655"/>
      <c r="E252" s="656"/>
      <c r="F252" s="996"/>
      <c r="G252" s="657"/>
      <c r="H252" s="658"/>
      <c r="I252" s="658"/>
      <c r="J252" s="659"/>
      <c r="K252" s="659"/>
      <c r="L252" s="650"/>
      <c r="M252" s="651"/>
      <c r="N252" s="652"/>
      <c r="O252" s="660"/>
      <c r="P252" s="661"/>
      <c r="Q252" s="649"/>
    </row>
    <row r="253" spans="1:17" x14ac:dyDescent="0.2">
      <c r="A253" s="653"/>
      <c r="B253" s="654"/>
      <c r="C253" s="654"/>
      <c r="D253" s="655"/>
      <c r="E253" s="656"/>
      <c r="F253" s="996"/>
      <c r="G253" s="657"/>
      <c r="H253" s="658"/>
      <c r="I253" s="658"/>
      <c r="J253" s="659"/>
      <c r="K253" s="659"/>
      <c r="L253" s="650"/>
      <c r="M253" s="651"/>
      <c r="N253" s="652"/>
      <c r="O253" s="660"/>
      <c r="P253" s="661"/>
      <c r="Q253" s="649"/>
    </row>
    <row r="254" spans="1:17" x14ac:dyDescent="0.2">
      <c r="A254" s="653"/>
      <c r="B254" s="654"/>
      <c r="C254" s="654"/>
      <c r="D254" s="655"/>
      <c r="E254" s="656"/>
      <c r="F254" s="996"/>
      <c r="G254" s="657"/>
      <c r="H254" s="658"/>
      <c r="I254" s="658"/>
      <c r="J254" s="659"/>
      <c r="K254" s="659"/>
      <c r="L254" s="650"/>
      <c r="M254" s="651"/>
      <c r="N254" s="652"/>
      <c r="O254" s="660"/>
      <c r="P254" s="661"/>
      <c r="Q254" s="649"/>
    </row>
    <row r="255" spans="1:17" x14ac:dyDescent="0.2">
      <c r="A255" s="653"/>
      <c r="B255" s="654"/>
      <c r="C255" s="654"/>
      <c r="D255" s="655"/>
      <c r="E255" s="656"/>
      <c r="F255" s="996"/>
      <c r="G255" s="657"/>
      <c r="H255" s="658"/>
      <c r="I255" s="658"/>
      <c r="J255" s="659"/>
      <c r="K255" s="659"/>
      <c r="L255" s="650"/>
      <c r="M255" s="651"/>
      <c r="N255" s="652"/>
      <c r="O255" s="660"/>
      <c r="P255" s="661"/>
      <c r="Q255" s="649"/>
    </row>
    <row r="256" spans="1:17" x14ac:dyDescent="0.2">
      <c r="A256" s="653"/>
      <c r="B256" s="654"/>
      <c r="C256" s="654"/>
      <c r="D256" s="655"/>
      <c r="E256" s="656"/>
      <c r="F256" s="996"/>
      <c r="G256" s="657"/>
      <c r="H256" s="658"/>
      <c r="I256" s="658"/>
      <c r="J256" s="659"/>
      <c r="K256" s="659"/>
      <c r="L256" s="650"/>
      <c r="M256" s="651"/>
      <c r="N256" s="652"/>
      <c r="O256" s="660"/>
      <c r="P256" s="661"/>
      <c r="Q256" s="649"/>
    </row>
    <row r="257" spans="1:17" x14ac:dyDescent="0.2">
      <c r="A257" s="653"/>
      <c r="B257" s="654"/>
      <c r="C257" s="654"/>
      <c r="D257" s="655"/>
      <c r="E257" s="656"/>
      <c r="F257" s="996"/>
      <c r="G257" s="657"/>
      <c r="H257" s="658"/>
      <c r="I257" s="658"/>
      <c r="J257" s="659"/>
      <c r="K257" s="659"/>
      <c r="L257" s="650"/>
      <c r="M257" s="651"/>
      <c r="N257" s="652"/>
      <c r="O257" s="660"/>
      <c r="P257" s="661"/>
      <c r="Q257" s="649"/>
    </row>
    <row r="258" spans="1:17" x14ac:dyDescent="0.2">
      <c r="A258" s="653"/>
      <c r="B258" s="654"/>
      <c r="C258" s="654"/>
      <c r="D258" s="655"/>
      <c r="E258" s="656"/>
      <c r="F258" s="996"/>
      <c r="G258" s="657"/>
      <c r="H258" s="658"/>
      <c r="I258" s="658"/>
      <c r="J258" s="659"/>
      <c r="K258" s="659"/>
      <c r="L258" s="650"/>
      <c r="M258" s="651"/>
      <c r="N258" s="652"/>
      <c r="O258" s="660"/>
      <c r="P258" s="661"/>
      <c r="Q258" s="649"/>
    </row>
    <row r="259" spans="1:17" x14ac:dyDescent="0.2">
      <c r="A259" s="653"/>
      <c r="B259" s="654"/>
      <c r="C259" s="654"/>
      <c r="D259" s="655"/>
      <c r="E259" s="656"/>
      <c r="F259" s="996"/>
      <c r="G259" s="657"/>
      <c r="H259" s="658"/>
      <c r="I259" s="658"/>
      <c r="J259" s="659"/>
      <c r="K259" s="659"/>
      <c r="L259" s="650"/>
      <c r="M259" s="651"/>
      <c r="N259" s="652"/>
      <c r="O259" s="660"/>
      <c r="P259" s="661"/>
      <c r="Q259" s="649"/>
    </row>
    <row r="260" spans="1:17" x14ac:dyDescent="0.2">
      <c r="A260" s="653"/>
      <c r="B260" s="654"/>
      <c r="C260" s="654"/>
      <c r="D260" s="655"/>
      <c r="E260" s="656"/>
      <c r="F260" s="996"/>
      <c r="G260" s="657"/>
      <c r="H260" s="658"/>
      <c r="I260" s="658"/>
      <c r="J260" s="659"/>
      <c r="K260" s="659"/>
      <c r="L260" s="650"/>
      <c r="M260" s="651"/>
      <c r="N260" s="652"/>
      <c r="O260" s="660"/>
      <c r="P260" s="661"/>
      <c r="Q260" s="649"/>
    </row>
    <row r="261" spans="1:17" x14ac:dyDescent="0.2">
      <c r="A261" s="653"/>
      <c r="B261" s="654"/>
      <c r="C261" s="654"/>
      <c r="D261" s="655"/>
      <c r="E261" s="656"/>
      <c r="F261" s="996"/>
      <c r="G261" s="657"/>
      <c r="H261" s="658"/>
      <c r="I261" s="658"/>
      <c r="J261" s="659"/>
      <c r="K261" s="659"/>
      <c r="L261" s="650"/>
      <c r="M261" s="651"/>
      <c r="N261" s="652"/>
      <c r="O261" s="660"/>
      <c r="P261" s="661"/>
      <c r="Q261" s="649"/>
    </row>
    <row r="262" spans="1:17" x14ac:dyDescent="0.2">
      <c r="A262" s="653"/>
      <c r="B262" s="654"/>
      <c r="C262" s="654"/>
      <c r="D262" s="655"/>
      <c r="E262" s="656"/>
      <c r="F262" s="996"/>
      <c r="G262" s="657"/>
      <c r="H262" s="658"/>
      <c r="I262" s="658"/>
      <c r="J262" s="659"/>
      <c r="K262" s="659"/>
      <c r="L262" s="650"/>
      <c r="M262" s="651"/>
      <c r="N262" s="652"/>
      <c r="O262" s="660"/>
      <c r="P262" s="661"/>
      <c r="Q262" s="649"/>
    </row>
    <row r="263" spans="1:17" x14ac:dyDescent="0.2">
      <c r="A263" s="653"/>
      <c r="B263" s="654"/>
      <c r="C263" s="654"/>
      <c r="D263" s="655"/>
      <c r="E263" s="656"/>
      <c r="F263" s="996"/>
      <c r="G263" s="657"/>
      <c r="H263" s="658"/>
      <c r="I263" s="658"/>
      <c r="J263" s="659"/>
      <c r="K263" s="659"/>
      <c r="L263" s="650"/>
      <c r="M263" s="651"/>
      <c r="N263" s="652"/>
      <c r="O263" s="660"/>
      <c r="P263" s="661"/>
      <c r="Q263" s="649"/>
    </row>
    <row r="264" spans="1:17" x14ac:dyDescent="0.2">
      <c r="A264" s="653"/>
      <c r="B264" s="654"/>
      <c r="C264" s="654"/>
      <c r="D264" s="655"/>
      <c r="E264" s="656"/>
      <c r="F264" s="996"/>
      <c r="G264" s="657"/>
      <c r="H264" s="658"/>
      <c r="I264" s="658"/>
      <c r="J264" s="659"/>
      <c r="K264" s="659"/>
      <c r="L264" s="650"/>
      <c r="M264" s="651"/>
      <c r="N264" s="652"/>
      <c r="O264" s="660"/>
      <c r="P264" s="661"/>
      <c r="Q264" s="649"/>
    </row>
    <row r="265" spans="1:17" x14ac:dyDescent="0.2">
      <c r="A265" s="653"/>
      <c r="B265" s="654"/>
      <c r="C265" s="654"/>
      <c r="D265" s="655"/>
      <c r="E265" s="656"/>
      <c r="F265" s="996"/>
      <c r="G265" s="657"/>
      <c r="H265" s="658"/>
      <c r="I265" s="658"/>
      <c r="J265" s="659"/>
      <c r="K265" s="659"/>
      <c r="L265" s="650"/>
      <c r="M265" s="651"/>
      <c r="N265" s="652"/>
      <c r="O265" s="660"/>
      <c r="P265" s="661"/>
      <c r="Q265" s="649"/>
    </row>
    <row r="266" spans="1:17" x14ac:dyDescent="0.2">
      <c r="A266" s="653"/>
      <c r="B266" s="654"/>
      <c r="C266" s="654"/>
      <c r="D266" s="655"/>
      <c r="E266" s="656"/>
      <c r="F266" s="996"/>
      <c r="G266" s="657"/>
      <c r="H266" s="658"/>
      <c r="I266" s="658"/>
      <c r="J266" s="659"/>
      <c r="K266" s="659"/>
      <c r="L266" s="650"/>
      <c r="M266" s="651"/>
      <c r="N266" s="652"/>
      <c r="O266" s="660"/>
      <c r="P266" s="661"/>
      <c r="Q266" s="649"/>
    </row>
    <row r="267" spans="1:17" x14ac:dyDescent="0.2">
      <c r="A267" s="653"/>
      <c r="B267" s="654"/>
      <c r="C267" s="654"/>
      <c r="D267" s="655"/>
      <c r="E267" s="656"/>
      <c r="F267" s="996"/>
      <c r="G267" s="657"/>
      <c r="H267" s="658"/>
      <c r="I267" s="658"/>
      <c r="J267" s="659"/>
      <c r="K267" s="659"/>
      <c r="L267" s="650"/>
      <c r="M267" s="651"/>
      <c r="N267" s="652"/>
      <c r="O267" s="660"/>
      <c r="P267" s="661"/>
      <c r="Q267" s="649"/>
    </row>
    <row r="268" spans="1:17" x14ac:dyDescent="0.2">
      <c r="A268" s="653"/>
      <c r="B268" s="654"/>
      <c r="C268" s="654"/>
      <c r="D268" s="655"/>
      <c r="E268" s="656"/>
      <c r="F268" s="996"/>
      <c r="G268" s="657"/>
      <c r="H268" s="658"/>
      <c r="I268" s="658"/>
      <c r="J268" s="659"/>
      <c r="K268" s="659"/>
      <c r="L268" s="650"/>
      <c r="M268" s="651"/>
      <c r="N268" s="652"/>
      <c r="O268" s="660"/>
      <c r="P268" s="661"/>
      <c r="Q268" s="649"/>
    </row>
    <row r="269" spans="1:17" x14ac:dyDescent="0.2">
      <c r="A269" s="653"/>
      <c r="B269" s="654"/>
      <c r="C269" s="654"/>
      <c r="D269" s="655"/>
      <c r="E269" s="656"/>
      <c r="F269" s="996"/>
      <c r="G269" s="657"/>
      <c r="H269" s="658"/>
      <c r="I269" s="658"/>
      <c r="J269" s="659"/>
      <c r="K269" s="659"/>
      <c r="L269" s="650"/>
      <c r="M269" s="651"/>
      <c r="N269" s="652"/>
      <c r="O269" s="660"/>
      <c r="P269" s="661"/>
      <c r="Q269" s="649"/>
    </row>
    <row r="270" spans="1:17" x14ac:dyDescent="0.2">
      <c r="A270" s="653"/>
      <c r="B270" s="654"/>
      <c r="C270" s="654"/>
      <c r="D270" s="655"/>
      <c r="E270" s="656"/>
      <c r="F270" s="996"/>
      <c r="G270" s="657"/>
      <c r="H270" s="658"/>
      <c r="I270" s="658"/>
      <c r="J270" s="659"/>
      <c r="K270" s="659"/>
      <c r="L270" s="650"/>
      <c r="M270" s="651"/>
      <c r="N270" s="652"/>
      <c r="O270" s="660"/>
      <c r="P270" s="661"/>
      <c r="Q270" s="649"/>
    </row>
    <row r="271" spans="1:17" x14ac:dyDescent="0.2">
      <c r="A271" s="653"/>
      <c r="B271" s="654"/>
      <c r="C271" s="654"/>
      <c r="D271" s="655"/>
      <c r="E271" s="656"/>
      <c r="F271" s="996"/>
      <c r="G271" s="657"/>
      <c r="H271" s="658"/>
      <c r="I271" s="658"/>
      <c r="J271" s="659"/>
      <c r="K271" s="659"/>
      <c r="L271" s="650"/>
      <c r="M271" s="651"/>
      <c r="N271" s="652"/>
      <c r="O271" s="660"/>
      <c r="P271" s="661"/>
      <c r="Q271" s="649"/>
    </row>
    <row r="272" spans="1:17" x14ac:dyDescent="0.2">
      <c r="A272" s="653"/>
      <c r="B272" s="654"/>
      <c r="C272" s="654"/>
      <c r="D272" s="655"/>
      <c r="E272" s="656"/>
      <c r="F272" s="996"/>
      <c r="G272" s="657"/>
      <c r="H272" s="658"/>
      <c r="I272" s="658"/>
      <c r="J272" s="659"/>
      <c r="K272" s="659"/>
      <c r="L272" s="650"/>
      <c r="M272" s="651"/>
      <c r="N272" s="652"/>
      <c r="O272" s="660"/>
      <c r="P272" s="661"/>
      <c r="Q272" s="649"/>
    </row>
    <row r="273" spans="1:17" x14ac:dyDescent="0.2">
      <c r="A273" s="653"/>
      <c r="B273" s="654"/>
      <c r="C273" s="654"/>
      <c r="D273" s="655"/>
      <c r="E273" s="656"/>
      <c r="F273" s="996"/>
      <c r="G273" s="657"/>
      <c r="H273" s="658"/>
      <c r="I273" s="658"/>
      <c r="J273" s="659"/>
      <c r="K273" s="659"/>
      <c r="L273" s="650"/>
      <c r="M273" s="651"/>
      <c r="N273" s="652"/>
      <c r="O273" s="660"/>
      <c r="P273" s="661"/>
      <c r="Q273" s="649"/>
    </row>
    <row r="274" spans="1:17" x14ac:dyDescent="0.2">
      <c r="A274" s="653"/>
      <c r="B274" s="654"/>
      <c r="C274" s="654"/>
      <c r="D274" s="655"/>
      <c r="E274" s="656"/>
      <c r="F274" s="996"/>
      <c r="G274" s="657"/>
      <c r="H274" s="658"/>
      <c r="I274" s="658"/>
      <c r="J274" s="659"/>
      <c r="K274" s="659"/>
      <c r="L274" s="650"/>
      <c r="M274" s="651"/>
      <c r="N274" s="652"/>
      <c r="O274" s="660"/>
      <c r="P274" s="661"/>
      <c r="Q274" s="649"/>
    </row>
    <row r="275" spans="1:17" x14ac:dyDescent="0.2">
      <c r="A275" s="653"/>
      <c r="B275" s="654"/>
      <c r="C275" s="654"/>
      <c r="D275" s="655"/>
      <c r="E275" s="656"/>
      <c r="F275" s="996"/>
      <c r="G275" s="657"/>
      <c r="H275" s="658"/>
      <c r="I275" s="658"/>
      <c r="J275" s="659"/>
      <c r="K275" s="659"/>
      <c r="L275" s="650"/>
      <c r="M275" s="651"/>
      <c r="N275" s="652"/>
      <c r="O275" s="660"/>
      <c r="P275" s="661"/>
      <c r="Q275" s="649"/>
    </row>
    <row r="276" spans="1:17" x14ac:dyDescent="0.2">
      <c r="A276" s="653"/>
      <c r="B276" s="654"/>
      <c r="C276" s="654"/>
      <c r="D276" s="655"/>
      <c r="E276" s="656"/>
      <c r="F276" s="996"/>
      <c r="G276" s="657"/>
      <c r="H276" s="658"/>
      <c r="I276" s="658"/>
      <c r="J276" s="659"/>
      <c r="K276" s="659"/>
      <c r="L276" s="650"/>
      <c r="M276" s="651"/>
      <c r="N276" s="652"/>
      <c r="O276" s="660"/>
      <c r="P276" s="661"/>
      <c r="Q276" s="649"/>
    </row>
    <row r="277" spans="1:17" x14ac:dyDescent="0.2">
      <c r="A277" s="653"/>
      <c r="B277" s="654"/>
      <c r="C277" s="654"/>
      <c r="D277" s="655"/>
      <c r="E277" s="656"/>
      <c r="F277" s="996"/>
      <c r="G277" s="657"/>
      <c r="H277" s="658"/>
      <c r="I277" s="658"/>
      <c r="J277" s="659"/>
      <c r="K277" s="659"/>
      <c r="L277" s="650"/>
      <c r="M277" s="651"/>
      <c r="N277" s="652"/>
      <c r="O277" s="660"/>
      <c r="P277" s="661"/>
      <c r="Q277" s="649"/>
    </row>
    <row r="278" spans="1:17" x14ac:dyDescent="0.2">
      <c r="A278" s="653"/>
      <c r="B278" s="654"/>
      <c r="C278" s="654"/>
      <c r="D278" s="655"/>
      <c r="E278" s="656"/>
      <c r="F278" s="996"/>
      <c r="G278" s="657"/>
      <c r="H278" s="658"/>
      <c r="I278" s="658"/>
      <c r="J278" s="659"/>
      <c r="K278" s="659"/>
      <c r="L278" s="650"/>
      <c r="M278" s="651"/>
      <c r="N278" s="652"/>
      <c r="O278" s="660"/>
      <c r="P278" s="661"/>
      <c r="Q278" s="649"/>
    </row>
    <row r="279" spans="1:17" x14ac:dyDescent="0.2">
      <c r="A279" s="653"/>
      <c r="B279" s="654"/>
      <c r="C279" s="654"/>
      <c r="D279" s="655"/>
      <c r="E279" s="656"/>
      <c r="F279" s="996"/>
      <c r="G279" s="657"/>
      <c r="H279" s="658"/>
      <c r="I279" s="658"/>
      <c r="J279" s="659"/>
      <c r="K279" s="659"/>
      <c r="L279" s="650"/>
      <c r="M279" s="651"/>
      <c r="N279" s="652"/>
      <c r="O279" s="660"/>
      <c r="P279" s="661"/>
      <c r="Q279" s="649"/>
    </row>
    <row r="280" spans="1:17" x14ac:dyDescent="0.2">
      <c r="A280" s="653"/>
      <c r="B280" s="654"/>
      <c r="C280" s="654"/>
      <c r="D280" s="655"/>
      <c r="E280" s="656"/>
      <c r="F280" s="996"/>
      <c r="G280" s="657"/>
      <c r="H280" s="658"/>
      <c r="I280" s="658"/>
      <c r="J280" s="659"/>
      <c r="K280" s="659"/>
      <c r="L280" s="650"/>
      <c r="M280" s="651"/>
      <c r="N280" s="652"/>
      <c r="O280" s="660"/>
      <c r="P280" s="661"/>
      <c r="Q280" s="649"/>
    </row>
    <row r="281" spans="1:17" x14ac:dyDescent="0.2">
      <c r="A281" s="653"/>
      <c r="B281" s="654"/>
      <c r="C281" s="654"/>
      <c r="D281" s="655"/>
      <c r="E281" s="656"/>
      <c r="F281" s="996"/>
      <c r="G281" s="657"/>
      <c r="H281" s="658"/>
      <c r="I281" s="658"/>
      <c r="J281" s="659"/>
      <c r="K281" s="659"/>
      <c r="L281" s="650"/>
      <c r="M281" s="651"/>
      <c r="N281" s="652"/>
      <c r="O281" s="660"/>
      <c r="P281" s="661"/>
      <c r="Q281" s="649"/>
    </row>
    <row r="282" spans="1:17" x14ac:dyDescent="0.2">
      <c r="A282" s="653"/>
      <c r="B282" s="654"/>
      <c r="C282" s="654"/>
      <c r="D282" s="655"/>
      <c r="E282" s="656"/>
      <c r="F282" s="996"/>
      <c r="G282" s="657"/>
      <c r="H282" s="658"/>
      <c r="I282" s="658"/>
      <c r="J282" s="659"/>
      <c r="K282" s="659"/>
      <c r="L282" s="650"/>
      <c r="M282" s="651"/>
      <c r="N282" s="652"/>
      <c r="O282" s="660"/>
      <c r="P282" s="661"/>
      <c r="Q282" s="649"/>
    </row>
    <row r="283" spans="1:17" x14ac:dyDescent="0.2">
      <c r="A283" s="653"/>
      <c r="B283" s="654"/>
      <c r="C283" s="654"/>
      <c r="D283" s="655"/>
      <c r="E283" s="656"/>
      <c r="F283" s="996"/>
      <c r="G283" s="657"/>
      <c r="H283" s="658"/>
      <c r="I283" s="658"/>
      <c r="J283" s="659"/>
      <c r="K283" s="659"/>
      <c r="L283" s="650"/>
      <c r="M283" s="651"/>
      <c r="N283" s="652"/>
      <c r="O283" s="660"/>
      <c r="P283" s="661"/>
      <c r="Q283" s="649"/>
    </row>
    <row r="284" spans="1:17" x14ac:dyDescent="0.2">
      <c r="A284" s="653"/>
      <c r="B284" s="654"/>
      <c r="C284" s="654"/>
      <c r="D284" s="655"/>
      <c r="E284" s="656"/>
      <c r="F284" s="996"/>
      <c r="G284" s="657"/>
      <c r="H284" s="658"/>
      <c r="I284" s="658"/>
      <c r="J284" s="659"/>
      <c r="K284" s="659"/>
      <c r="L284" s="650"/>
      <c r="M284" s="651"/>
      <c r="N284" s="652"/>
      <c r="O284" s="660"/>
      <c r="P284" s="661"/>
      <c r="Q284" s="649"/>
    </row>
    <row r="285" spans="1:17" x14ac:dyDescent="0.2">
      <c r="A285" s="653"/>
      <c r="B285" s="654"/>
      <c r="C285" s="654"/>
      <c r="D285" s="655"/>
      <c r="E285" s="656"/>
      <c r="F285" s="996"/>
      <c r="G285" s="657"/>
      <c r="H285" s="658"/>
      <c r="I285" s="658"/>
      <c r="J285" s="659"/>
      <c r="K285" s="659"/>
      <c r="L285" s="650"/>
      <c r="M285" s="651"/>
      <c r="N285" s="652"/>
      <c r="O285" s="660"/>
      <c r="P285" s="661"/>
      <c r="Q285" s="649"/>
    </row>
    <row r="286" spans="1:17" x14ac:dyDescent="0.2">
      <c r="A286" s="653"/>
      <c r="B286" s="654"/>
      <c r="C286" s="654"/>
      <c r="D286" s="655"/>
      <c r="E286" s="656"/>
      <c r="F286" s="996"/>
      <c r="G286" s="657"/>
      <c r="H286" s="658"/>
      <c r="I286" s="658"/>
      <c r="J286" s="659"/>
      <c r="K286" s="659"/>
      <c r="L286" s="650"/>
      <c r="M286" s="651"/>
      <c r="N286" s="652"/>
      <c r="O286" s="660"/>
      <c r="P286" s="661"/>
      <c r="Q286" s="649"/>
    </row>
    <row r="287" spans="1:17" x14ac:dyDescent="0.2">
      <c r="A287" s="653"/>
      <c r="B287" s="654"/>
      <c r="C287" s="654"/>
      <c r="D287" s="655"/>
      <c r="E287" s="656"/>
      <c r="F287" s="996"/>
      <c r="G287" s="657"/>
      <c r="H287" s="658"/>
      <c r="I287" s="658"/>
      <c r="J287" s="659"/>
      <c r="K287" s="659"/>
      <c r="L287" s="650"/>
      <c r="M287" s="651"/>
      <c r="N287" s="652"/>
      <c r="O287" s="660"/>
      <c r="P287" s="661"/>
      <c r="Q287" s="649"/>
    </row>
    <row r="288" spans="1:17" x14ac:dyDescent="0.2">
      <c r="A288" s="653"/>
      <c r="B288" s="654"/>
      <c r="C288" s="654"/>
      <c r="D288" s="655"/>
      <c r="E288" s="656"/>
      <c r="F288" s="996"/>
      <c r="G288" s="657"/>
      <c r="H288" s="658"/>
      <c r="I288" s="658"/>
      <c r="J288" s="659"/>
      <c r="K288" s="659"/>
      <c r="L288" s="650"/>
      <c r="M288" s="651"/>
      <c r="N288" s="652"/>
      <c r="O288" s="660"/>
      <c r="P288" s="661"/>
      <c r="Q288" s="649"/>
    </row>
    <row r="289" spans="1:17" x14ac:dyDescent="0.2">
      <c r="A289" s="653"/>
      <c r="B289" s="654"/>
      <c r="C289" s="654"/>
      <c r="D289" s="655"/>
      <c r="E289" s="656"/>
      <c r="F289" s="996"/>
      <c r="G289" s="657"/>
      <c r="H289" s="658"/>
      <c r="I289" s="658"/>
      <c r="J289" s="659"/>
      <c r="K289" s="659"/>
      <c r="L289" s="650"/>
      <c r="M289" s="651"/>
      <c r="N289" s="652"/>
      <c r="O289" s="660"/>
      <c r="P289" s="661"/>
      <c r="Q289" s="649"/>
    </row>
    <row r="290" spans="1:17" x14ac:dyDescent="0.2">
      <c r="A290" s="653"/>
      <c r="B290" s="654"/>
      <c r="C290" s="654"/>
      <c r="D290" s="655"/>
      <c r="E290" s="656"/>
      <c r="F290" s="996"/>
      <c r="G290" s="657"/>
      <c r="H290" s="658"/>
      <c r="I290" s="658"/>
      <c r="J290" s="659"/>
      <c r="K290" s="659"/>
      <c r="L290" s="650"/>
      <c r="M290" s="651"/>
      <c r="N290" s="652"/>
      <c r="O290" s="660"/>
      <c r="P290" s="661"/>
      <c r="Q290" s="649"/>
    </row>
    <row r="291" spans="1:17" x14ac:dyDescent="0.2">
      <c r="A291" s="653"/>
      <c r="B291" s="654"/>
      <c r="C291" s="654"/>
      <c r="D291" s="655"/>
      <c r="E291" s="656"/>
      <c r="F291" s="996"/>
      <c r="G291" s="657"/>
      <c r="H291" s="658"/>
      <c r="I291" s="658"/>
      <c r="J291" s="659"/>
      <c r="K291" s="659"/>
      <c r="L291" s="650"/>
      <c r="M291" s="651"/>
      <c r="N291" s="652"/>
      <c r="O291" s="660"/>
      <c r="P291" s="661"/>
      <c r="Q291" s="649"/>
    </row>
    <row r="292" spans="1:17" x14ac:dyDescent="0.2">
      <c r="A292" s="653"/>
      <c r="B292" s="654"/>
      <c r="C292" s="654"/>
      <c r="D292" s="655"/>
      <c r="E292" s="656"/>
      <c r="F292" s="996"/>
      <c r="G292" s="657"/>
      <c r="H292" s="658"/>
      <c r="I292" s="658"/>
      <c r="J292" s="659"/>
      <c r="K292" s="659"/>
      <c r="L292" s="650"/>
      <c r="M292" s="651"/>
      <c r="N292" s="652"/>
      <c r="O292" s="660"/>
      <c r="P292" s="661"/>
      <c r="Q292" s="649"/>
    </row>
    <row r="293" spans="1:17" x14ac:dyDescent="0.2">
      <c r="A293" s="653"/>
      <c r="B293" s="654"/>
      <c r="C293" s="654"/>
      <c r="D293" s="655"/>
      <c r="E293" s="656"/>
      <c r="F293" s="996"/>
      <c r="G293" s="657"/>
      <c r="H293" s="658"/>
      <c r="I293" s="658"/>
      <c r="J293" s="659"/>
      <c r="K293" s="659"/>
      <c r="L293" s="650"/>
      <c r="M293" s="651"/>
      <c r="N293" s="652"/>
      <c r="O293" s="660"/>
      <c r="P293" s="661"/>
      <c r="Q293" s="649"/>
    </row>
    <row r="294" spans="1:17" x14ac:dyDescent="0.2">
      <c r="A294" s="653"/>
      <c r="B294" s="654"/>
      <c r="C294" s="654"/>
      <c r="D294" s="655"/>
      <c r="E294" s="656"/>
      <c r="F294" s="996"/>
      <c r="G294" s="657"/>
      <c r="H294" s="658"/>
      <c r="I294" s="658"/>
      <c r="J294" s="659"/>
      <c r="K294" s="659"/>
      <c r="L294" s="650"/>
      <c r="M294" s="651"/>
      <c r="N294" s="652"/>
      <c r="O294" s="660"/>
      <c r="P294" s="661"/>
      <c r="Q294" s="649"/>
    </row>
    <row r="295" spans="1:17" x14ac:dyDescent="0.2">
      <c r="A295" s="653"/>
      <c r="B295" s="654"/>
      <c r="C295" s="654"/>
      <c r="D295" s="655"/>
      <c r="E295" s="656"/>
      <c r="F295" s="996"/>
      <c r="G295" s="657"/>
      <c r="H295" s="658"/>
      <c r="I295" s="658"/>
      <c r="J295" s="659"/>
      <c r="K295" s="659"/>
      <c r="L295" s="650"/>
      <c r="M295" s="651"/>
      <c r="N295" s="652"/>
      <c r="O295" s="660"/>
      <c r="P295" s="661"/>
      <c r="Q295" s="649"/>
    </row>
    <row r="296" spans="1:17" x14ac:dyDescent="0.2">
      <c r="A296" s="653"/>
      <c r="B296" s="654"/>
      <c r="C296" s="654"/>
      <c r="D296" s="655"/>
      <c r="E296" s="656"/>
      <c r="F296" s="996"/>
      <c r="G296" s="657"/>
      <c r="H296" s="658"/>
      <c r="I296" s="658"/>
      <c r="J296" s="659"/>
      <c r="K296" s="659"/>
      <c r="L296" s="650"/>
      <c r="M296" s="651"/>
      <c r="N296" s="652"/>
      <c r="O296" s="660"/>
      <c r="P296" s="661"/>
      <c r="Q296" s="649"/>
    </row>
    <row r="297" spans="1:17" x14ac:dyDescent="0.2">
      <c r="A297" s="653"/>
      <c r="B297" s="654"/>
      <c r="C297" s="654"/>
      <c r="D297" s="655"/>
      <c r="E297" s="656"/>
      <c r="F297" s="996"/>
      <c r="G297" s="657"/>
      <c r="H297" s="658"/>
      <c r="I297" s="658"/>
      <c r="J297" s="659"/>
      <c r="K297" s="659"/>
      <c r="L297" s="650"/>
      <c r="M297" s="651"/>
      <c r="N297" s="652"/>
      <c r="O297" s="660"/>
      <c r="P297" s="661"/>
      <c r="Q297" s="649"/>
    </row>
    <row r="298" spans="1:17" x14ac:dyDescent="0.2">
      <c r="A298" s="653"/>
      <c r="B298" s="654"/>
      <c r="C298" s="654"/>
      <c r="D298" s="655"/>
      <c r="E298" s="656"/>
      <c r="F298" s="996"/>
      <c r="G298" s="657"/>
      <c r="H298" s="658"/>
      <c r="I298" s="658"/>
      <c r="J298" s="659"/>
      <c r="K298" s="659"/>
      <c r="L298" s="650"/>
      <c r="M298" s="651"/>
      <c r="N298" s="652"/>
      <c r="O298" s="660"/>
      <c r="P298" s="661"/>
      <c r="Q298" s="649"/>
    </row>
    <row r="299" spans="1:17" x14ac:dyDescent="0.2">
      <c r="A299" s="653"/>
      <c r="B299" s="654"/>
      <c r="C299" s="654"/>
      <c r="D299" s="655"/>
      <c r="E299" s="656"/>
      <c r="F299" s="996"/>
      <c r="G299" s="657"/>
      <c r="H299" s="658"/>
      <c r="I299" s="658"/>
      <c r="J299" s="659"/>
      <c r="K299" s="659"/>
      <c r="L299" s="650"/>
      <c r="M299" s="651"/>
      <c r="N299" s="652"/>
      <c r="O299" s="660"/>
      <c r="P299" s="661"/>
      <c r="Q299" s="649"/>
    </row>
    <row r="300" spans="1:17" x14ac:dyDescent="0.2">
      <c r="A300" s="653"/>
      <c r="B300" s="654"/>
      <c r="C300" s="654"/>
      <c r="D300" s="655"/>
      <c r="E300" s="656"/>
      <c r="F300" s="996"/>
      <c r="G300" s="657"/>
      <c r="H300" s="658"/>
      <c r="I300" s="658"/>
      <c r="J300" s="659"/>
      <c r="K300" s="659"/>
      <c r="L300" s="650"/>
      <c r="M300" s="651"/>
      <c r="N300" s="652"/>
      <c r="O300" s="660"/>
      <c r="P300" s="661"/>
      <c r="Q300" s="649"/>
    </row>
    <row r="301" spans="1:17" x14ac:dyDescent="0.2">
      <c r="A301" s="653"/>
      <c r="B301" s="654"/>
      <c r="C301" s="654"/>
      <c r="D301" s="655"/>
      <c r="E301" s="656"/>
      <c r="F301" s="996"/>
      <c r="G301" s="657"/>
      <c r="H301" s="658"/>
      <c r="I301" s="658"/>
      <c r="J301" s="659"/>
      <c r="K301" s="659"/>
      <c r="L301" s="650"/>
      <c r="M301" s="651"/>
      <c r="N301" s="652"/>
      <c r="O301" s="660"/>
      <c r="P301" s="661"/>
      <c r="Q301" s="649"/>
    </row>
    <row r="302" spans="1:17" x14ac:dyDescent="0.2">
      <c r="A302" s="653"/>
      <c r="B302" s="654"/>
      <c r="C302" s="654"/>
      <c r="D302" s="655"/>
      <c r="E302" s="656"/>
      <c r="F302" s="996"/>
      <c r="G302" s="657"/>
      <c r="H302" s="658"/>
      <c r="I302" s="658"/>
      <c r="J302" s="659"/>
      <c r="K302" s="659"/>
      <c r="L302" s="650"/>
      <c r="M302" s="651"/>
      <c r="N302" s="652"/>
      <c r="O302" s="660"/>
      <c r="P302" s="661"/>
      <c r="Q302" s="649"/>
    </row>
    <row r="303" spans="1:17" x14ac:dyDescent="0.2">
      <c r="A303" s="653"/>
      <c r="B303" s="654"/>
      <c r="C303" s="654"/>
      <c r="D303" s="655"/>
      <c r="E303" s="656"/>
      <c r="F303" s="996"/>
      <c r="G303" s="657"/>
      <c r="H303" s="658"/>
      <c r="I303" s="658"/>
      <c r="J303" s="659"/>
      <c r="K303" s="659"/>
      <c r="L303" s="650"/>
      <c r="M303" s="651"/>
      <c r="N303" s="652"/>
      <c r="O303" s="660"/>
      <c r="P303" s="661"/>
      <c r="Q303" s="649"/>
    </row>
    <row r="304" spans="1:17" x14ac:dyDescent="0.2">
      <c r="A304" s="653"/>
      <c r="B304" s="654"/>
      <c r="C304" s="654"/>
      <c r="D304" s="655"/>
      <c r="E304" s="656"/>
      <c r="F304" s="996"/>
      <c r="G304" s="657"/>
      <c r="H304" s="658"/>
      <c r="I304" s="658"/>
      <c r="J304" s="659"/>
      <c r="K304" s="659"/>
      <c r="L304" s="650"/>
      <c r="M304" s="651"/>
      <c r="N304" s="652"/>
      <c r="O304" s="660"/>
      <c r="P304" s="661"/>
      <c r="Q304" s="649"/>
    </row>
    <row r="305" spans="1:17" x14ac:dyDescent="0.2">
      <c r="A305" s="653"/>
      <c r="B305" s="654"/>
      <c r="C305" s="654"/>
      <c r="D305" s="655"/>
      <c r="E305" s="656"/>
      <c r="F305" s="996"/>
      <c r="G305" s="657"/>
      <c r="H305" s="658"/>
      <c r="I305" s="658"/>
      <c r="J305" s="659"/>
      <c r="K305" s="659"/>
      <c r="L305" s="650"/>
      <c r="M305" s="651"/>
      <c r="N305" s="652"/>
      <c r="O305" s="660"/>
      <c r="P305" s="661"/>
      <c r="Q305" s="649"/>
    </row>
    <row r="306" spans="1:17" x14ac:dyDescent="0.2">
      <c r="A306" s="653"/>
      <c r="B306" s="654"/>
      <c r="C306" s="654"/>
      <c r="D306" s="655"/>
      <c r="E306" s="656"/>
      <c r="F306" s="996"/>
      <c r="G306" s="657"/>
      <c r="H306" s="658"/>
      <c r="I306" s="658"/>
      <c r="J306" s="659"/>
      <c r="K306" s="659"/>
      <c r="L306" s="650"/>
      <c r="M306" s="651"/>
      <c r="N306" s="652"/>
      <c r="O306" s="660"/>
      <c r="P306" s="661"/>
      <c r="Q306" s="649"/>
    </row>
    <row r="307" spans="1:17" x14ac:dyDescent="0.2">
      <c r="A307" s="653"/>
      <c r="B307" s="654"/>
      <c r="C307" s="654"/>
      <c r="D307" s="655"/>
      <c r="E307" s="656"/>
      <c r="F307" s="996"/>
      <c r="G307" s="657"/>
      <c r="H307" s="658"/>
      <c r="I307" s="658"/>
      <c r="J307" s="659"/>
      <c r="K307" s="659"/>
      <c r="L307" s="650"/>
      <c r="M307" s="651"/>
      <c r="N307" s="652"/>
      <c r="O307" s="660"/>
      <c r="P307" s="661"/>
      <c r="Q307" s="649"/>
    </row>
    <row r="308" spans="1:17" x14ac:dyDescent="0.2">
      <c r="A308" s="653"/>
      <c r="B308" s="654"/>
      <c r="C308" s="654"/>
      <c r="D308" s="655"/>
      <c r="E308" s="656"/>
      <c r="F308" s="996"/>
      <c r="G308" s="657"/>
      <c r="H308" s="658"/>
      <c r="I308" s="658"/>
      <c r="J308" s="659"/>
      <c r="K308" s="659"/>
      <c r="L308" s="650"/>
      <c r="M308" s="651"/>
      <c r="N308" s="652"/>
      <c r="O308" s="660"/>
      <c r="P308" s="661"/>
      <c r="Q308" s="649"/>
    </row>
    <row r="309" spans="1:17" x14ac:dyDescent="0.2">
      <c r="A309" s="653"/>
      <c r="B309" s="654"/>
      <c r="C309" s="654"/>
      <c r="D309" s="655"/>
      <c r="E309" s="656"/>
      <c r="F309" s="996"/>
      <c r="G309" s="657"/>
      <c r="H309" s="658"/>
      <c r="I309" s="658"/>
      <c r="J309" s="659"/>
      <c r="K309" s="659"/>
      <c r="L309" s="650"/>
      <c r="M309" s="651"/>
      <c r="N309" s="652"/>
      <c r="O309" s="660"/>
      <c r="P309" s="661"/>
      <c r="Q309" s="649"/>
    </row>
    <row r="310" spans="1:17" x14ac:dyDescent="0.2">
      <c r="A310" s="653"/>
      <c r="B310" s="654"/>
      <c r="C310" s="654"/>
      <c r="D310" s="655"/>
      <c r="E310" s="656"/>
      <c r="F310" s="996"/>
      <c r="G310" s="657"/>
      <c r="H310" s="658"/>
      <c r="I310" s="658"/>
      <c r="J310" s="659"/>
      <c r="K310" s="659"/>
      <c r="L310" s="650"/>
      <c r="M310" s="651"/>
      <c r="N310" s="652"/>
      <c r="O310" s="660"/>
      <c r="P310" s="661"/>
      <c r="Q310" s="649"/>
    </row>
    <row r="311" spans="1:17" x14ac:dyDescent="0.2">
      <c r="A311" s="653"/>
      <c r="B311" s="654"/>
      <c r="C311" s="654"/>
      <c r="D311" s="655"/>
      <c r="E311" s="656"/>
      <c r="F311" s="996"/>
      <c r="G311" s="657"/>
      <c r="H311" s="658"/>
      <c r="I311" s="658"/>
      <c r="J311" s="659"/>
      <c r="K311" s="659"/>
      <c r="L311" s="650"/>
      <c r="M311" s="651"/>
      <c r="N311" s="652"/>
      <c r="O311" s="660"/>
      <c r="P311" s="661"/>
      <c r="Q311" s="649"/>
    </row>
    <row r="312" spans="1:17" x14ac:dyDescent="0.2">
      <c r="A312" s="653"/>
      <c r="B312" s="654"/>
      <c r="C312" s="654"/>
      <c r="D312" s="655"/>
      <c r="E312" s="656"/>
      <c r="F312" s="996"/>
      <c r="G312" s="657"/>
      <c r="H312" s="658"/>
      <c r="I312" s="658"/>
      <c r="J312" s="659"/>
      <c r="K312" s="659"/>
      <c r="L312" s="650"/>
      <c r="M312" s="651"/>
      <c r="N312" s="652"/>
      <c r="O312" s="660"/>
      <c r="P312" s="661"/>
      <c r="Q312" s="649"/>
    </row>
    <row r="313" spans="1:17" x14ac:dyDescent="0.2">
      <c r="A313" s="653"/>
      <c r="B313" s="654"/>
      <c r="C313" s="654"/>
      <c r="D313" s="655"/>
      <c r="E313" s="656"/>
      <c r="F313" s="996"/>
      <c r="G313" s="657"/>
      <c r="H313" s="658"/>
      <c r="I313" s="658"/>
      <c r="J313" s="659"/>
      <c r="K313" s="659"/>
      <c r="L313" s="650"/>
      <c r="M313" s="651"/>
      <c r="N313" s="652"/>
      <c r="O313" s="660"/>
      <c r="P313" s="661"/>
      <c r="Q313" s="649"/>
    </row>
    <row r="314" spans="1:17" x14ac:dyDescent="0.2">
      <c r="A314" s="653"/>
      <c r="B314" s="654"/>
      <c r="C314" s="654"/>
      <c r="D314" s="655"/>
      <c r="E314" s="656"/>
      <c r="F314" s="996"/>
      <c r="G314" s="657"/>
      <c r="H314" s="658"/>
      <c r="I314" s="658"/>
      <c r="J314" s="659"/>
      <c r="K314" s="659"/>
      <c r="L314" s="650"/>
      <c r="M314" s="651"/>
      <c r="N314" s="652"/>
      <c r="O314" s="660"/>
      <c r="P314" s="661"/>
      <c r="Q314" s="649"/>
    </row>
    <row r="315" spans="1:17" x14ac:dyDescent="0.2">
      <c r="A315" s="653"/>
      <c r="B315" s="654"/>
      <c r="C315" s="654"/>
      <c r="D315" s="655"/>
      <c r="E315" s="656"/>
      <c r="F315" s="996"/>
      <c r="G315" s="657"/>
      <c r="H315" s="658"/>
      <c r="I315" s="658"/>
      <c r="J315" s="659"/>
      <c r="K315" s="659"/>
      <c r="L315" s="650"/>
      <c r="M315" s="651"/>
      <c r="N315" s="652"/>
      <c r="O315" s="660"/>
      <c r="P315" s="661"/>
      <c r="Q315" s="649"/>
    </row>
    <row r="316" spans="1:17" x14ac:dyDescent="0.2">
      <c r="A316" s="653"/>
      <c r="B316" s="654"/>
      <c r="C316" s="654"/>
      <c r="D316" s="655"/>
      <c r="E316" s="656"/>
      <c r="F316" s="996"/>
      <c r="G316" s="657"/>
      <c r="H316" s="658"/>
      <c r="I316" s="658"/>
      <c r="J316" s="659"/>
      <c r="K316" s="659"/>
      <c r="L316" s="650"/>
      <c r="M316" s="651"/>
      <c r="N316" s="652"/>
      <c r="O316" s="660"/>
      <c r="P316" s="661"/>
      <c r="Q316" s="649"/>
    </row>
    <row r="317" spans="1:17" x14ac:dyDescent="0.2">
      <c r="A317" s="653"/>
      <c r="B317" s="654"/>
      <c r="C317" s="654"/>
      <c r="D317" s="655"/>
      <c r="E317" s="656"/>
      <c r="F317" s="996"/>
      <c r="G317" s="657"/>
      <c r="H317" s="658"/>
      <c r="I317" s="658"/>
      <c r="J317" s="659"/>
      <c r="K317" s="659"/>
      <c r="L317" s="650"/>
      <c r="M317" s="651"/>
      <c r="N317" s="652"/>
      <c r="O317" s="660"/>
      <c r="P317" s="661"/>
      <c r="Q317" s="649"/>
    </row>
    <row r="318" spans="1:17" x14ac:dyDescent="0.2">
      <c r="A318" s="653"/>
      <c r="B318" s="654"/>
      <c r="C318" s="654"/>
      <c r="D318" s="655"/>
      <c r="E318" s="656"/>
      <c r="F318" s="996"/>
      <c r="G318" s="657"/>
      <c r="H318" s="658"/>
      <c r="I318" s="658"/>
      <c r="J318" s="659"/>
      <c r="K318" s="659"/>
      <c r="L318" s="650"/>
      <c r="M318" s="651"/>
      <c r="N318" s="652"/>
      <c r="O318" s="660"/>
      <c r="P318" s="661"/>
      <c r="Q318" s="649"/>
    </row>
    <row r="319" spans="1:17" x14ac:dyDescent="0.2">
      <c r="A319" s="653"/>
      <c r="B319" s="654"/>
      <c r="C319" s="654"/>
      <c r="D319" s="655"/>
      <c r="E319" s="656"/>
      <c r="F319" s="996"/>
      <c r="G319" s="657"/>
      <c r="H319" s="658"/>
      <c r="I319" s="658"/>
      <c r="J319" s="659"/>
      <c r="K319" s="659"/>
      <c r="L319" s="650"/>
      <c r="M319" s="651"/>
      <c r="N319" s="652"/>
      <c r="O319" s="660"/>
      <c r="P319" s="661"/>
      <c r="Q319" s="649"/>
    </row>
    <row r="320" spans="1:17" x14ac:dyDescent="0.2">
      <c r="A320" s="653"/>
      <c r="B320" s="654"/>
      <c r="C320" s="654"/>
      <c r="D320" s="655"/>
      <c r="E320" s="656"/>
      <c r="F320" s="996"/>
      <c r="G320" s="657"/>
      <c r="H320" s="658"/>
      <c r="I320" s="658"/>
      <c r="J320" s="659"/>
      <c r="K320" s="659"/>
      <c r="L320" s="650"/>
      <c r="M320" s="651"/>
      <c r="N320" s="652"/>
      <c r="O320" s="660"/>
      <c r="P320" s="661"/>
      <c r="Q320" s="649"/>
    </row>
    <row r="321" spans="1:17" x14ac:dyDescent="0.2">
      <c r="A321" s="653"/>
      <c r="B321" s="654"/>
      <c r="C321" s="654"/>
      <c r="D321" s="655"/>
      <c r="E321" s="656"/>
      <c r="F321" s="996"/>
      <c r="G321" s="657"/>
      <c r="H321" s="658"/>
      <c r="I321" s="658"/>
      <c r="J321" s="659"/>
      <c r="K321" s="659"/>
      <c r="L321" s="650"/>
      <c r="M321" s="651"/>
      <c r="N321" s="652"/>
      <c r="O321" s="660"/>
      <c r="P321" s="661"/>
      <c r="Q321" s="649"/>
    </row>
    <row r="322" spans="1:17" x14ac:dyDescent="0.2">
      <c r="A322" s="653"/>
      <c r="B322" s="654"/>
      <c r="C322" s="654"/>
      <c r="D322" s="655"/>
      <c r="E322" s="656"/>
      <c r="F322" s="996"/>
      <c r="G322" s="657"/>
      <c r="H322" s="658"/>
      <c r="I322" s="658"/>
      <c r="J322" s="659"/>
      <c r="K322" s="659"/>
      <c r="L322" s="650"/>
      <c r="M322" s="651"/>
      <c r="N322" s="652"/>
      <c r="O322" s="660"/>
      <c r="P322" s="661"/>
      <c r="Q322" s="649"/>
    </row>
    <row r="323" spans="1:17" x14ac:dyDescent="0.2">
      <c r="A323" s="653"/>
      <c r="B323" s="654"/>
      <c r="C323" s="654"/>
      <c r="D323" s="655"/>
      <c r="E323" s="656"/>
      <c r="F323" s="996"/>
      <c r="G323" s="657"/>
      <c r="H323" s="658"/>
      <c r="I323" s="658"/>
      <c r="J323" s="659"/>
      <c r="K323" s="659"/>
      <c r="L323" s="650"/>
      <c r="M323" s="651"/>
      <c r="N323" s="652"/>
      <c r="O323" s="660"/>
      <c r="P323" s="661"/>
      <c r="Q323" s="649"/>
    </row>
    <row r="324" spans="1:17" x14ac:dyDescent="0.2">
      <c r="A324" s="653"/>
      <c r="B324" s="654"/>
      <c r="C324" s="654"/>
      <c r="D324" s="655"/>
      <c r="E324" s="656"/>
      <c r="F324" s="996"/>
      <c r="G324" s="657"/>
      <c r="H324" s="658"/>
      <c r="I324" s="658"/>
      <c r="J324" s="659"/>
      <c r="K324" s="659"/>
      <c r="L324" s="650"/>
      <c r="M324" s="651"/>
      <c r="N324" s="652"/>
      <c r="O324" s="660"/>
      <c r="P324" s="661"/>
      <c r="Q324" s="649"/>
    </row>
    <row r="325" spans="1:17" x14ac:dyDescent="0.2">
      <c r="A325" s="653"/>
      <c r="B325" s="654"/>
      <c r="C325" s="654"/>
      <c r="D325" s="655"/>
      <c r="E325" s="656"/>
      <c r="F325" s="996"/>
      <c r="G325" s="657"/>
      <c r="H325" s="658"/>
      <c r="I325" s="658"/>
      <c r="J325" s="659"/>
      <c r="K325" s="659"/>
      <c r="L325" s="650"/>
      <c r="M325" s="651"/>
      <c r="N325" s="652"/>
      <c r="O325" s="660"/>
      <c r="P325" s="661"/>
      <c r="Q325" s="649"/>
    </row>
    <row r="326" spans="1:17" x14ac:dyDescent="0.2">
      <c r="A326" s="653"/>
      <c r="B326" s="654"/>
      <c r="C326" s="654"/>
      <c r="D326" s="655"/>
      <c r="E326" s="656"/>
      <c r="F326" s="996"/>
      <c r="G326" s="657"/>
      <c r="H326" s="658"/>
      <c r="I326" s="658"/>
      <c r="J326" s="659"/>
      <c r="K326" s="659"/>
      <c r="L326" s="650"/>
      <c r="M326" s="651"/>
      <c r="N326" s="652"/>
      <c r="O326" s="660"/>
      <c r="P326" s="661"/>
      <c r="Q326" s="649"/>
    </row>
    <row r="327" spans="1:17" x14ac:dyDescent="0.2">
      <c r="A327" s="653"/>
      <c r="B327" s="654"/>
      <c r="C327" s="654"/>
      <c r="D327" s="655"/>
      <c r="E327" s="656"/>
      <c r="F327" s="996"/>
      <c r="G327" s="657"/>
      <c r="H327" s="658"/>
      <c r="I327" s="658"/>
      <c r="J327" s="659"/>
      <c r="K327" s="659"/>
      <c r="L327" s="650"/>
      <c r="M327" s="651"/>
      <c r="N327" s="652"/>
      <c r="O327" s="660"/>
      <c r="P327" s="661"/>
      <c r="Q327" s="649"/>
    </row>
    <row r="328" spans="1:17" x14ac:dyDescent="0.2">
      <c r="A328" s="653"/>
      <c r="B328" s="654"/>
      <c r="C328" s="654"/>
      <c r="D328" s="655"/>
      <c r="E328" s="656"/>
      <c r="F328" s="996"/>
      <c r="G328" s="657"/>
      <c r="H328" s="658"/>
      <c r="I328" s="658"/>
      <c r="J328" s="659"/>
      <c r="K328" s="659"/>
      <c r="L328" s="650"/>
      <c r="M328" s="651"/>
      <c r="N328" s="652"/>
      <c r="O328" s="660"/>
      <c r="P328" s="661"/>
      <c r="Q328" s="649"/>
    </row>
    <row r="329" spans="1:17" x14ac:dyDescent="0.2">
      <c r="A329" s="653"/>
      <c r="B329" s="654"/>
      <c r="C329" s="654"/>
      <c r="D329" s="655"/>
      <c r="E329" s="656"/>
      <c r="F329" s="996"/>
      <c r="G329" s="657"/>
      <c r="H329" s="658"/>
      <c r="I329" s="658"/>
      <c r="J329" s="659"/>
      <c r="K329" s="659"/>
      <c r="L329" s="650"/>
      <c r="M329" s="651"/>
      <c r="N329" s="652"/>
      <c r="O329" s="660"/>
      <c r="P329" s="661"/>
      <c r="Q329" s="649"/>
    </row>
    <row r="330" spans="1:17" x14ac:dyDescent="0.2">
      <c r="A330" s="653"/>
      <c r="B330" s="654"/>
      <c r="C330" s="654"/>
      <c r="D330" s="655"/>
      <c r="E330" s="656"/>
      <c r="F330" s="996"/>
      <c r="G330" s="657"/>
      <c r="H330" s="658"/>
      <c r="I330" s="658"/>
      <c r="J330" s="659"/>
      <c r="K330" s="659"/>
      <c r="L330" s="650"/>
      <c r="M330" s="651"/>
      <c r="N330" s="652"/>
      <c r="O330" s="660"/>
      <c r="P330" s="661"/>
      <c r="Q330" s="649"/>
    </row>
    <row r="331" spans="1:17" x14ac:dyDescent="0.2">
      <c r="A331" s="653"/>
      <c r="B331" s="654"/>
      <c r="C331" s="654"/>
      <c r="D331" s="655"/>
      <c r="E331" s="656"/>
      <c r="F331" s="996"/>
      <c r="G331" s="657"/>
      <c r="H331" s="658"/>
      <c r="I331" s="658"/>
      <c r="J331" s="659"/>
      <c r="K331" s="659"/>
      <c r="L331" s="650"/>
      <c r="M331" s="651"/>
      <c r="N331" s="652"/>
      <c r="O331" s="660"/>
      <c r="P331" s="661"/>
      <c r="Q331" s="649"/>
    </row>
    <row r="332" spans="1:17" x14ac:dyDescent="0.2">
      <c r="A332" s="653"/>
      <c r="B332" s="654"/>
      <c r="C332" s="654"/>
      <c r="D332" s="655"/>
      <c r="E332" s="656"/>
      <c r="F332" s="996"/>
      <c r="G332" s="657"/>
      <c r="H332" s="658"/>
      <c r="I332" s="658"/>
      <c r="J332" s="659"/>
      <c r="K332" s="659"/>
      <c r="L332" s="650"/>
      <c r="M332" s="651"/>
      <c r="N332" s="652"/>
      <c r="O332" s="660"/>
      <c r="P332" s="661"/>
      <c r="Q332" s="649"/>
    </row>
    <row r="333" spans="1:17" x14ac:dyDescent="0.2">
      <c r="A333" s="653"/>
      <c r="B333" s="654"/>
      <c r="C333" s="654"/>
      <c r="D333" s="655"/>
      <c r="E333" s="656"/>
      <c r="F333" s="996"/>
      <c r="G333" s="657"/>
      <c r="H333" s="658"/>
      <c r="I333" s="658"/>
      <c r="J333" s="659"/>
      <c r="K333" s="659"/>
      <c r="L333" s="650"/>
      <c r="M333" s="651"/>
      <c r="N333" s="652"/>
      <c r="O333" s="660"/>
      <c r="P333" s="661"/>
      <c r="Q333" s="649"/>
    </row>
    <row r="334" spans="1:17" x14ac:dyDescent="0.2">
      <c r="A334" s="653"/>
      <c r="B334" s="654"/>
      <c r="C334" s="654"/>
      <c r="D334" s="655"/>
      <c r="E334" s="656"/>
      <c r="F334" s="996"/>
      <c r="G334" s="657"/>
      <c r="H334" s="658"/>
      <c r="I334" s="658"/>
      <c r="J334" s="659"/>
      <c r="K334" s="659"/>
      <c r="L334" s="650"/>
      <c r="M334" s="651"/>
      <c r="N334" s="652"/>
      <c r="O334" s="660"/>
      <c r="P334" s="661"/>
      <c r="Q334" s="649"/>
    </row>
    <row r="335" spans="1:17" x14ac:dyDescent="0.2">
      <c r="A335" s="653"/>
      <c r="B335" s="654"/>
      <c r="C335" s="654"/>
      <c r="D335" s="655"/>
      <c r="E335" s="656"/>
      <c r="F335" s="996"/>
      <c r="G335" s="657"/>
      <c r="H335" s="658"/>
      <c r="I335" s="658"/>
      <c r="J335" s="659"/>
      <c r="K335" s="659"/>
      <c r="L335" s="650"/>
      <c r="M335" s="651"/>
      <c r="N335" s="652"/>
      <c r="O335" s="660"/>
      <c r="P335" s="661"/>
      <c r="Q335" s="649"/>
    </row>
    <row r="336" spans="1:17" x14ac:dyDescent="0.2">
      <c r="A336" s="653"/>
      <c r="B336" s="654"/>
      <c r="C336" s="654"/>
      <c r="D336" s="655"/>
      <c r="E336" s="656"/>
      <c r="F336" s="996"/>
      <c r="G336" s="657"/>
      <c r="H336" s="658"/>
      <c r="I336" s="658"/>
      <c r="J336" s="659"/>
      <c r="K336" s="659"/>
      <c r="L336" s="650"/>
      <c r="M336" s="651"/>
      <c r="N336" s="652"/>
      <c r="O336" s="660"/>
      <c r="P336" s="661"/>
      <c r="Q336" s="649"/>
    </row>
    <row r="337" spans="1:17" x14ac:dyDescent="0.2">
      <c r="A337" s="653"/>
      <c r="B337" s="654"/>
      <c r="C337" s="654"/>
      <c r="D337" s="655"/>
      <c r="E337" s="656"/>
      <c r="F337" s="996"/>
      <c r="G337" s="657"/>
      <c r="H337" s="658"/>
      <c r="I337" s="658"/>
      <c r="J337" s="659"/>
      <c r="K337" s="659"/>
      <c r="L337" s="650"/>
      <c r="M337" s="651"/>
      <c r="N337" s="652"/>
      <c r="O337" s="660"/>
      <c r="P337" s="661"/>
      <c r="Q337" s="649"/>
    </row>
    <row r="338" spans="1:17" x14ac:dyDescent="0.2">
      <c r="A338" s="653"/>
      <c r="B338" s="654"/>
      <c r="C338" s="654"/>
      <c r="D338" s="655"/>
      <c r="E338" s="656"/>
      <c r="F338" s="996"/>
      <c r="G338" s="657"/>
      <c r="H338" s="658"/>
      <c r="I338" s="658"/>
      <c r="J338" s="659"/>
      <c r="K338" s="659"/>
      <c r="L338" s="650"/>
      <c r="M338" s="651"/>
      <c r="N338" s="652"/>
      <c r="O338" s="660"/>
      <c r="P338" s="661"/>
      <c r="Q338" s="649"/>
    </row>
    <row r="339" spans="1:17" x14ac:dyDescent="0.2">
      <c r="A339" s="653"/>
      <c r="B339" s="654"/>
      <c r="C339" s="654"/>
      <c r="D339" s="655"/>
      <c r="E339" s="656"/>
      <c r="F339" s="996"/>
      <c r="G339" s="657"/>
      <c r="H339" s="658"/>
      <c r="I339" s="658"/>
      <c r="J339" s="659"/>
      <c r="K339" s="659"/>
      <c r="L339" s="650"/>
      <c r="M339" s="651"/>
      <c r="N339" s="652"/>
      <c r="O339" s="660"/>
      <c r="P339" s="661"/>
      <c r="Q339" s="649"/>
    </row>
    <row r="340" spans="1:17" x14ac:dyDescent="0.2">
      <c r="A340" s="653"/>
      <c r="B340" s="654"/>
      <c r="C340" s="654"/>
      <c r="D340" s="655"/>
      <c r="E340" s="656"/>
      <c r="F340" s="996"/>
      <c r="G340" s="657"/>
      <c r="H340" s="658"/>
      <c r="I340" s="658"/>
      <c r="J340" s="659"/>
      <c r="K340" s="659"/>
      <c r="L340" s="650"/>
      <c r="M340" s="651"/>
      <c r="N340" s="652"/>
      <c r="O340" s="660"/>
      <c r="P340" s="661"/>
      <c r="Q340" s="649"/>
    </row>
    <row r="341" spans="1:17" x14ac:dyDescent="0.2">
      <c r="A341" s="653"/>
      <c r="B341" s="654"/>
      <c r="C341" s="654"/>
      <c r="D341" s="655"/>
      <c r="E341" s="656"/>
      <c r="F341" s="996"/>
      <c r="G341" s="657"/>
      <c r="H341" s="658"/>
      <c r="I341" s="658"/>
      <c r="J341" s="659"/>
      <c r="K341" s="659"/>
      <c r="L341" s="650"/>
      <c r="M341" s="651"/>
      <c r="N341" s="652"/>
      <c r="O341" s="660"/>
      <c r="P341" s="661"/>
      <c r="Q341" s="649"/>
    </row>
    <row r="342" spans="1:17" x14ac:dyDescent="0.2">
      <c r="A342" s="653"/>
      <c r="B342" s="654"/>
      <c r="C342" s="654"/>
      <c r="D342" s="655"/>
      <c r="E342" s="656"/>
      <c r="F342" s="996"/>
      <c r="G342" s="657"/>
      <c r="H342" s="658"/>
      <c r="I342" s="658"/>
      <c r="J342" s="659"/>
      <c r="K342" s="659"/>
      <c r="L342" s="650"/>
      <c r="M342" s="651"/>
      <c r="N342" s="652"/>
      <c r="O342" s="660"/>
      <c r="P342" s="661"/>
      <c r="Q342" s="649"/>
    </row>
    <row r="343" spans="1:17" x14ac:dyDescent="0.2">
      <c r="A343" s="653"/>
      <c r="B343" s="654"/>
      <c r="C343" s="654"/>
      <c r="D343" s="655"/>
      <c r="E343" s="656"/>
      <c r="F343" s="996"/>
      <c r="G343" s="657"/>
      <c r="H343" s="658"/>
      <c r="I343" s="658"/>
      <c r="J343" s="659"/>
      <c r="K343" s="659"/>
      <c r="L343" s="650"/>
      <c r="M343" s="651"/>
      <c r="N343" s="652"/>
      <c r="O343" s="660"/>
      <c r="P343" s="661"/>
      <c r="Q343" s="649"/>
    </row>
    <row r="344" spans="1:17" x14ac:dyDescent="0.2">
      <c r="A344" s="653"/>
      <c r="B344" s="654"/>
      <c r="C344" s="654"/>
      <c r="D344" s="655"/>
      <c r="E344" s="656"/>
      <c r="F344" s="996"/>
      <c r="G344" s="657"/>
      <c r="H344" s="658"/>
      <c r="I344" s="658"/>
      <c r="J344" s="659"/>
      <c r="K344" s="659"/>
      <c r="L344" s="650"/>
      <c r="M344" s="651"/>
      <c r="N344" s="652"/>
      <c r="O344" s="660"/>
      <c r="P344" s="661"/>
      <c r="Q344" s="649"/>
    </row>
    <row r="345" spans="1:17" x14ac:dyDescent="0.2">
      <c r="A345" s="653"/>
      <c r="B345" s="654"/>
      <c r="C345" s="654"/>
      <c r="D345" s="655"/>
      <c r="E345" s="656"/>
      <c r="F345" s="996"/>
      <c r="G345" s="657"/>
      <c r="H345" s="658"/>
      <c r="I345" s="658"/>
      <c r="J345" s="659"/>
      <c r="K345" s="659"/>
      <c r="L345" s="650"/>
      <c r="M345" s="651"/>
      <c r="N345" s="652"/>
      <c r="O345" s="660"/>
      <c r="P345" s="661"/>
      <c r="Q345" s="649"/>
    </row>
    <row r="346" spans="1:17" x14ac:dyDescent="0.2">
      <c r="A346" s="653"/>
      <c r="B346" s="654"/>
      <c r="C346" s="654"/>
      <c r="D346" s="655"/>
      <c r="E346" s="656"/>
      <c r="F346" s="996"/>
      <c r="G346" s="657"/>
      <c r="H346" s="658"/>
      <c r="I346" s="658"/>
      <c r="J346" s="659"/>
      <c r="K346" s="659"/>
      <c r="L346" s="650"/>
      <c r="M346" s="651"/>
      <c r="N346" s="652"/>
      <c r="O346" s="660"/>
      <c r="P346" s="661"/>
      <c r="Q346" s="649"/>
    </row>
    <row r="347" spans="1:17" x14ac:dyDescent="0.2">
      <c r="A347" s="653"/>
      <c r="B347" s="654"/>
      <c r="C347" s="654"/>
      <c r="D347" s="655"/>
      <c r="E347" s="656"/>
      <c r="F347" s="996"/>
      <c r="G347" s="657"/>
      <c r="H347" s="658"/>
      <c r="I347" s="658"/>
      <c r="J347" s="659"/>
      <c r="K347" s="659"/>
      <c r="L347" s="650"/>
      <c r="M347" s="651"/>
      <c r="N347" s="652"/>
      <c r="O347" s="660"/>
      <c r="P347" s="661"/>
      <c r="Q347" s="649"/>
    </row>
    <row r="348" spans="1:17" x14ac:dyDescent="0.2">
      <c r="A348" s="653"/>
      <c r="B348" s="654"/>
      <c r="C348" s="654"/>
      <c r="D348" s="655"/>
      <c r="E348" s="656"/>
      <c r="F348" s="996"/>
      <c r="G348" s="657"/>
      <c r="H348" s="658"/>
      <c r="I348" s="658"/>
      <c r="J348" s="659"/>
      <c r="K348" s="659"/>
      <c r="L348" s="650"/>
      <c r="M348" s="651"/>
      <c r="N348" s="652"/>
      <c r="O348" s="660"/>
      <c r="P348" s="661"/>
      <c r="Q348" s="649"/>
    </row>
    <row r="349" spans="1:17" x14ac:dyDescent="0.2">
      <c r="A349" s="653"/>
      <c r="B349" s="654"/>
      <c r="C349" s="654"/>
      <c r="D349" s="655"/>
      <c r="E349" s="656"/>
      <c r="F349" s="996"/>
      <c r="G349" s="657"/>
      <c r="H349" s="658"/>
      <c r="I349" s="658"/>
      <c r="J349" s="659"/>
      <c r="K349" s="659"/>
      <c r="L349" s="650"/>
      <c r="M349" s="651"/>
      <c r="N349" s="652"/>
      <c r="O349" s="660"/>
      <c r="P349" s="661"/>
      <c r="Q349" s="649"/>
    </row>
    <row r="350" spans="1:17" x14ac:dyDescent="0.2">
      <c r="A350" s="653"/>
      <c r="B350" s="654"/>
      <c r="C350" s="654"/>
      <c r="D350" s="655"/>
      <c r="E350" s="656"/>
      <c r="F350" s="996"/>
      <c r="G350" s="657"/>
      <c r="H350" s="658"/>
      <c r="I350" s="658"/>
      <c r="J350" s="659"/>
      <c r="K350" s="659"/>
      <c r="L350" s="650"/>
      <c r="M350" s="651"/>
      <c r="N350" s="652"/>
      <c r="O350" s="660"/>
      <c r="P350" s="661"/>
      <c r="Q350" s="649"/>
    </row>
    <row r="351" spans="1:17" x14ac:dyDescent="0.2">
      <c r="A351" s="653"/>
      <c r="B351" s="654"/>
      <c r="C351" s="654"/>
      <c r="D351" s="655"/>
      <c r="E351" s="656"/>
      <c r="F351" s="996"/>
      <c r="G351" s="657"/>
      <c r="H351" s="658"/>
      <c r="I351" s="658"/>
      <c r="J351" s="659"/>
      <c r="K351" s="659"/>
      <c r="L351" s="650"/>
      <c r="M351" s="651"/>
      <c r="N351" s="652"/>
      <c r="O351" s="660"/>
      <c r="P351" s="661"/>
      <c r="Q351" s="649"/>
    </row>
    <row r="352" spans="1:17" x14ac:dyDescent="0.2">
      <c r="A352" s="653"/>
      <c r="B352" s="654"/>
      <c r="C352" s="654"/>
      <c r="D352" s="655"/>
      <c r="E352" s="656"/>
      <c r="F352" s="996"/>
      <c r="G352" s="657"/>
      <c r="H352" s="658"/>
      <c r="I352" s="658"/>
      <c r="J352" s="659"/>
      <c r="K352" s="659"/>
      <c r="L352" s="650"/>
      <c r="M352" s="651"/>
      <c r="N352" s="652"/>
      <c r="O352" s="660"/>
      <c r="P352" s="661"/>
      <c r="Q352" s="649"/>
    </row>
    <row r="353" spans="1:17" x14ac:dyDescent="0.2">
      <c r="A353" s="653"/>
      <c r="B353" s="654"/>
      <c r="C353" s="654"/>
      <c r="D353" s="655"/>
      <c r="E353" s="656"/>
      <c r="F353" s="996"/>
      <c r="G353" s="657"/>
      <c r="H353" s="658"/>
      <c r="I353" s="658"/>
      <c r="J353" s="659"/>
      <c r="K353" s="659"/>
      <c r="L353" s="650"/>
      <c r="M353" s="651"/>
      <c r="N353" s="652"/>
      <c r="O353" s="660"/>
      <c r="P353" s="661"/>
      <c r="Q353" s="649"/>
    </row>
    <row r="354" spans="1:17" x14ac:dyDescent="0.2">
      <c r="A354" s="653"/>
      <c r="B354" s="654"/>
      <c r="C354" s="654"/>
      <c r="D354" s="655"/>
      <c r="E354" s="656"/>
      <c r="F354" s="996"/>
      <c r="G354" s="657"/>
      <c r="H354" s="658"/>
      <c r="I354" s="658"/>
      <c r="J354" s="659"/>
      <c r="K354" s="659"/>
      <c r="L354" s="650"/>
      <c r="M354" s="651"/>
      <c r="N354" s="652"/>
      <c r="O354" s="660"/>
      <c r="P354" s="661"/>
      <c r="Q354" s="649"/>
    </row>
    <row r="355" spans="1:17" x14ac:dyDescent="0.2">
      <c r="A355" s="653"/>
      <c r="B355" s="654"/>
      <c r="C355" s="654"/>
      <c r="D355" s="655"/>
      <c r="E355" s="656"/>
      <c r="F355" s="996"/>
      <c r="G355" s="657"/>
      <c r="H355" s="658"/>
      <c r="I355" s="658"/>
      <c r="J355" s="659"/>
      <c r="K355" s="659"/>
      <c r="L355" s="650"/>
      <c r="M355" s="651"/>
      <c r="N355" s="652"/>
      <c r="O355" s="660"/>
      <c r="P355" s="661"/>
      <c r="Q355" s="649"/>
    </row>
    <row r="356" spans="1:17" x14ac:dyDescent="0.2">
      <c r="A356" s="653"/>
      <c r="B356" s="654"/>
      <c r="C356" s="654"/>
      <c r="D356" s="655"/>
      <c r="E356" s="656"/>
      <c r="F356" s="996"/>
      <c r="G356" s="657"/>
      <c r="H356" s="658"/>
      <c r="I356" s="658"/>
      <c r="J356" s="659"/>
      <c r="K356" s="659"/>
      <c r="L356" s="650"/>
      <c r="M356" s="651"/>
      <c r="N356" s="652"/>
      <c r="O356" s="660"/>
      <c r="P356" s="661"/>
      <c r="Q356" s="649"/>
    </row>
    <row r="357" spans="1:17" x14ac:dyDescent="0.2">
      <c r="A357" s="653"/>
      <c r="B357" s="654"/>
      <c r="C357" s="654"/>
      <c r="D357" s="655"/>
      <c r="E357" s="656"/>
      <c r="F357" s="996"/>
      <c r="G357" s="657"/>
      <c r="H357" s="658"/>
      <c r="I357" s="658"/>
      <c r="J357" s="659"/>
      <c r="K357" s="659"/>
      <c r="L357" s="650"/>
      <c r="M357" s="651"/>
      <c r="N357" s="652"/>
      <c r="O357" s="660"/>
      <c r="P357" s="661"/>
      <c r="Q357" s="649"/>
    </row>
    <row r="358" spans="1:17" x14ac:dyDescent="0.2">
      <c r="A358" s="653"/>
      <c r="B358" s="654"/>
      <c r="C358" s="654"/>
      <c r="D358" s="655"/>
      <c r="E358" s="656"/>
      <c r="F358" s="996"/>
      <c r="G358" s="657"/>
      <c r="H358" s="658"/>
      <c r="I358" s="658"/>
      <c r="J358" s="659"/>
      <c r="K358" s="659"/>
      <c r="L358" s="650"/>
      <c r="M358" s="651"/>
      <c r="N358" s="652"/>
      <c r="O358" s="660"/>
      <c r="P358" s="661"/>
      <c r="Q358" s="649"/>
    </row>
    <row r="359" spans="1:17" x14ac:dyDescent="0.2">
      <c r="A359" s="653"/>
      <c r="B359" s="654"/>
      <c r="C359" s="654"/>
      <c r="D359" s="655"/>
      <c r="E359" s="656"/>
      <c r="F359" s="996"/>
      <c r="G359" s="657"/>
      <c r="H359" s="658"/>
      <c r="I359" s="658"/>
      <c r="J359" s="659"/>
      <c r="K359" s="659"/>
      <c r="L359" s="650"/>
      <c r="M359" s="651"/>
      <c r="N359" s="652"/>
      <c r="O359" s="660"/>
      <c r="P359" s="661"/>
      <c r="Q359" s="649"/>
    </row>
    <row r="360" spans="1:17" x14ac:dyDescent="0.2">
      <c r="A360" s="653"/>
      <c r="B360" s="654"/>
      <c r="C360" s="654"/>
      <c r="D360" s="655"/>
      <c r="E360" s="656"/>
      <c r="F360" s="996"/>
      <c r="G360" s="657"/>
      <c r="H360" s="658"/>
      <c r="I360" s="658"/>
      <c r="J360" s="659"/>
      <c r="K360" s="659"/>
      <c r="L360" s="650"/>
      <c r="M360" s="651"/>
      <c r="N360" s="652"/>
      <c r="O360" s="660"/>
      <c r="P360" s="661"/>
      <c r="Q360" s="649"/>
    </row>
    <row r="361" spans="1:17" x14ac:dyDescent="0.2">
      <c r="A361" s="653"/>
      <c r="B361" s="654"/>
      <c r="C361" s="654"/>
      <c r="D361" s="655"/>
      <c r="E361" s="656"/>
      <c r="F361" s="996"/>
      <c r="G361" s="657"/>
      <c r="H361" s="658"/>
      <c r="I361" s="658"/>
      <c r="J361" s="659"/>
      <c r="K361" s="659"/>
      <c r="L361" s="650"/>
      <c r="M361" s="651"/>
      <c r="N361" s="652"/>
      <c r="O361" s="660"/>
      <c r="P361" s="661"/>
      <c r="Q361" s="649"/>
    </row>
    <row r="362" spans="1:17" x14ac:dyDescent="0.2">
      <c r="A362" s="653"/>
      <c r="B362" s="654"/>
      <c r="C362" s="654"/>
      <c r="D362" s="655"/>
      <c r="E362" s="656"/>
      <c r="F362" s="996"/>
      <c r="G362" s="657"/>
      <c r="H362" s="658"/>
      <c r="I362" s="658"/>
      <c r="J362" s="659"/>
      <c r="K362" s="659"/>
      <c r="L362" s="650"/>
      <c r="M362" s="651"/>
      <c r="N362" s="652"/>
      <c r="O362" s="660"/>
      <c r="P362" s="661"/>
      <c r="Q362" s="649"/>
    </row>
    <row r="363" spans="1:17" x14ac:dyDescent="0.2">
      <c r="A363" s="653"/>
      <c r="B363" s="654"/>
      <c r="C363" s="654"/>
      <c r="D363" s="655"/>
      <c r="E363" s="656"/>
      <c r="F363" s="996"/>
      <c r="G363" s="657"/>
      <c r="H363" s="658"/>
      <c r="I363" s="658"/>
      <c r="J363" s="659"/>
      <c r="K363" s="659"/>
      <c r="L363" s="650"/>
      <c r="M363" s="651"/>
      <c r="N363" s="652"/>
      <c r="O363" s="660"/>
      <c r="P363" s="661"/>
      <c r="Q363" s="649"/>
    </row>
    <row r="364" spans="1:17" x14ac:dyDescent="0.2">
      <c r="A364" s="653"/>
      <c r="B364" s="654"/>
      <c r="C364" s="654"/>
      <c r="D364" s="655"/>
      <c r="E364" s="656"/>
      <c r="F364" s="996"/>
      <c r="G364" s="657"/>
      <c r="H364" s="658"/>
      <c r="I364" s="658"/>
      <c r="J364" s="659"/>
      <c r="K364" s="659"/>
      <c r="L364" s="650"/>
      <c r="M364" s="651"/>
      <c r="N364" s="652"/>
      <c r="O364" s="660"/>
      <c r="P364" s="661"/>
      <c r="Q364" s="649"/>
    </row>
    <row r="365" spans="1:17" x14ac:dyDescent="0.2">
      <c r="A365" s="653"/>
      <c r="B365" s="654"/>
      <c r="C365" s="654"/>
      <c r="D365" s="655"/>
      <c r="E365" s="656"/>
      <c r="F365" s="996"/>
      <c r="G365" s="657"/>
      <c r="H365" s="658"/>
      <c r="I365" s="658"/>
      <c r="J365" s="659"/>
      <c r="K365" s="659"/>
      <c r="L365" s="650"/>
      <c r="M365" s="651"/>
      <c r="N365" s="652"/>
      <c r="O365" s="660"/>
      <c r="P365" s="661"/>
      <c r="Q365" s="649"/>
    </row>
    <row r="366" spans="1:17" x14ac:dyDescent="0.2">
      <c r="A366" s="653"/>
      <c r="B366" s="654"/>
      <c r="C366" s="654"/>
      <c r="D366" s="655"/>
      <c r="E366" s="656"/>
      <c r="F366" s="996"/>
      <c r="G366" s="657"/>
      <c r="H366" s="658"/>
      <c r="I366" s="658"/>
      <c r="J366" s="659"/>
      <c r="K366" s="659"/>
      <c r="L366" s="650"/>
      <c r="M366" s="651"/>
      <c r="N366" s="652"/>
      <c r="O366" s="660"/>
      <c r="P366" s="661"/>
      <c r="Q366" s="649"/>
    </row>
    <row r="367" spans="1:17" x14ac:dyDescent="0.2">
      <c r="A367" s="653"/>
      <c r="B367" s="654"/>
      <c r="C367" s="654"/>
      <c r="D367" s="655"/>
      <c r="E367" s="656"/>
      <c r="F367" s="996"/>
      <c r="G367" s="657"/>
      <c r="H367" s="658"/>
      <c r="I367" s="658"/>
      <c r="J367" s="659"/>
      <c r="K367" s="659"/>
      <c r="L367" s="650"/>
      <c r="M367" s="651"/>
      <c r="N367" s="652"/>
      <c r="O367" s="660"/>
      <c r="P367" s="661"/>
      <c r="Q367" s="649"/>
    </row>
    <row r="368" spans="1:17" x14ac:dyDescent="0.2">
      <c r="A368" s="653"/>
      <c r="B368" s="654"/>
      <c r="C368" s="654"/>
      <c r="D368" s="655"/>
      <c r="E368" s="656"/>
      <c r="F368" s="996"/>
      <c r="G368" s="657"/>
      <c r="H368" s="658"/>
      <c r="I368" s="658"/>
      <c r="J368" s="659"/>
      <c r="K368" s="659"/>
      <c r="L368" s="650"/>
      <c r="M368" s="651"/>
      <c r="N368" s="652"/>
      <c r="O368" s="660"/>
      <c r="P368" s="661"/>
      <c r="Q368" s="649"/>
    </row>
    <row r="369" spans="1:17" x14ac:dyDescent="0.2">
      <c r="A369" s="653"/>
      <c r="B369" s="654"/>
      <c r="C369" s="654"/>
      <c r="D369" s="655"/>
      <c r="E369" s="656"/>
      <c r="F369" s="996"/>
      <c r="G369" s="657"/>
      <c r="H369" s="658"/>
      <c r="I369" s="658"/>
      <c r="J369" s="659"/>
      <c r="K369" s="659"/>
      <c r="L369" s="650"/>
      <c r="M369" s="651"/>
      <c r="N369" s="652"/>
      <c r="O369" s="660"/>
      <c r="P369" s="661"/>
      <c r="Q369" s="649"/>
    </row>
    <row r="370" spans="1:17" x14ac:dyDescent="0.2">
      <c r="A370" s="653"/>
      <c r="B370" s="654"/>
      <c r="C370" s="654"/>
      <c r="D370" s="655"/>
      <c r="E370" s="656"/>
      <c r="F370" s="996"/>
      <c r="G370" s="657"/>
      <c r="H370" s="658"/>
      <c r="I370" s="658"/>
      <c r="J370" s="659"/>
      <c r="K370" s="659"/>
      <c r="L370" s="650"/>
      <c r="M370" s="651"/>
      <c r="N370" s="652"/>
      <c r="O370" s="660"/>
      <c r="P370" s="661"/>
      <c r="Q370" s="649"/>
    </row>
    <row r="371" spans="1:17" x14ac:dyDescent="0.2">
      <c r="A371" s="653"/>
      <c r="B371" s="654"/>
      <c r="C371" s="654"/>
      <c r="D371" s="655"/>
      <c r="E371" s="656"/>
      <c r="F371" s="996"/>
      <c r="G371" s="657"/>
      <c r="H371" s="658"/>
      <c r="I371" s="658"/>
      <c r="J371" s="659"/>
      <c r="K371" s="659"/>
      <c r="L371" s="650"/>
      <c r="M371" s="651"/>
      <c r="N371" s="652"/>
      <c r="O371" s="660"/>
      <c r="P371" s="661"/>
      <c r="Q371" s="649"/>
    </row>
    <row r="372" spans="1:17" x14ac:dyDescent="0.2">
      <c r="A372" s="653"/>
      <c r="B372" s="654"/>
      <c r="C372" s="654"/>
      <c r="D372" s="655"/>
      <c r="E372" s="656"/>
      <c r="F372" s="996"/>
      <c r="G372" s="657"/>
      <c r="H372" s="658"/>
      <c r="I372" s="658"/>
      <c r="J372" s="659"/>
      <c r="K372" s="659"/>
      <c r="L372" s="650"/>
      <c r="M372" s="651"/>
      <c r="N372" s="652"/>
      <c r="O372" s="660"/>
      <c r="P372" s="661"/>
      <c r="Q372" s="649"/>
    </row>
    <row r="373" spans="1:17" x14ac:dyDescent="0.2">
      <c r="A373" s="653"/>
      <c r="B373" s="654"/>
      <c r="C373" s="654"/>
      <c r="D373" s="655"/>
      <c r="E373" s="656"/>
      <c r="F373" s="996"/>
      <c r="G373" s="657"/>
      <c r="H373" s="658"/>
      <c r="I373" s="658"/>
      <c r="J373" s="659"/>
      <c r="K373" s="659"/>
      <c r="L373" s="650"/>
      <c r="M373" s="651"/>
      <c r="N373" s="652"/>
      <c r="O373" s="660"/>
      <c r="P373" s="661"/>
      <c r="Q373" s="649"/>
    </row>
    <row r="374" spans="1:17" x14ac:dyDescent="0.2">
      <c r="A374" s="653"/>
      <c r="B374" s="654"/>
      <c r="C374" s="654"/>
      <c r="D374" s="655"/>
      <c r="E374" s="656"/>
      <c r="F374" s="996"/>
      <c r="G374" s="657"/>
      <c r="H374" s="658"/>
      <c r="I374" s="658"/>
      <c r="J374" s="659"/>
      <c r="K374" s="659"/>
      <c r="L374" s="650"/>
      <c r="M374" s="651"/>
      <c r="N374" s="652"/>
      <c r="O374" s="660"/>
      <c r="P374" s="661"/>
      <c r="Q374" s="649"/>
    </row>
    <row r="375" spans="1:17" x14ac:dyDescent="0.2">
      <c r="A375" s="653"/>
      <c r="B375" s="654"/>
      <c r="C375" s="654"/>
      <c r="D375" s="655"/>
      <c r="E375" s="656"/>
      <c r="F375" s="996"/>
      <c r="G375" s="657"/>
      <c r="H375" s="658"/>
      <c r="I375" s="658"/>
      <c r="J375" s="659"/>
      <c r="K375" s="659"/>
      <c r="L375" s="650"/>
      <c r="M375" s="651"/>
      <c r="N375" s="652"/>
      <c r="O375" s="660"/>
      <c r="P375" s="661"/>
      <c r="Q375" s="649"/>
    </row>
    <row r="376" spans="1:17" x14ac:dyDescent="0.2">
      <c r="A376" s="653"/>
      <c r="B376" s="654"/>
      <c r="C376" s="654"/>
      <c r="D376" s="655"/>
      <c r="E376" s="656"/>
      <c r="F376" s="996"/>
      <c r="G376" s="657"/>
      <c r="H376" s="658"/>
      <c r="I376" s="658"/>
      <c r="J376" s="659"/>
      <c r="K376" s="659"/>
      <c r="L376" s="650"/>
      <c r="M376" s="651"/>
      <c r="N376" s="652"/>
      <c r="O376" s="660"/>
      <c r="P376" s="661"/>
      <c r="Q376" s="649"/>
    </row>
    <row r="377" spans="1:17" x14ac:dyDescent="0.2">
      <c r="A377" s="653"/>
      <c r="B377" s="654"/>
      <c r="C377" s="654"/>
      <c r="D377" s="655"/>
      <c r="E377" s="656"/>
      <c r="F377" s="996"/>
      <c r="G377" s="657"/>
      <c r="H377" s="658"/>
      <c r="I377" s="658"/>
      <c r="J377" s="659"/>
      <c r="K377" s="659"/>
      <c r="L377" s="650"/>
      <c r="M377" s="651"/>
      <c r="N377" s="652"/>
      <c r="O377" s="660"/>
      <c r="P377" s="661"/>
      <c r="Q377" s="649"/>
    </row>
    <row r="378" spans="1:17" x14ac:dyDescent="0.2">
      <c r="A378" s="653"/>
      <c r="B378" s="654"/>
      <c r="C378" s="654"/>
      <c r="D378" s="655"/>
      <c r="E378" s="656"/>
      <c r="F378" s="996"/>
      <c r="G378" s="657"/>
      <c r="H378" s="658"/>
      <c r="I378" s="658"/>
      <c r="J378" s="659"/>
      <c r="K378" s="659"/>
      <c r="L378" s="650"/>
      <c r="M378" s="651"/>
      <c r="N378" s="652"/>
      <c r="O378" s="660"/>
      <c r="P378" s="661"/>
      <c r="Q378" s="649"/>
    </row>
    <row r="379" spans="1:17" x14ac:dyDescent="0.2">
      <c r="A379" s="653"/>
      <c r="B379" s="654"/>
      <c r="C379" s="654"/>
      <c r="D379" s="655"/>
      <c r="E379" s="656"/>
      <c r="F379" s="996"/>
      <c r="G379" s="657"/>
      <c r="H379" s="658"/>
      <c r="I379" s="658"/>
      <c r="J379" s="659"/>
      <c r="K379" s="659"/>
      <c r="L379" s="650"/>
      <c r="M379" s="651"/>
      <c r="N379" s="652"/>
      <c r="O379" s="660"/>
      <c r="P379" s="661"/>
      <c r="Q379" s="649"/>
    </row>
    <row r="380" spans="1:17" x14ac:dyDescent="0.2">
      <c r="A380" s="653"/>
      <c r="B380" s="654"/>
      <c r="C380" s="654"/>
      <c r="D380" s="655"/>
      <c r="E380" s="656"/>
      <c r="F380" s="996"/>
      <c r="G380" s="657"/>
      <c r="H380" s="658"/>
      <c r="I380" s="658"/>
      <c r="J380" s="659"/>
      <c r="K380" s="659"/>
      <c r="L380" s="650"/>
      <c r="M380" s="651"/>
      <c r="N380" s="652"/>
      <c r="O380" s="660"/>
      <c r="P380" s="661"/>
      <c r="Q380" s="649"/>
    </row>
    <row r="381" spans="1:17" x14ac:dyDescent="0.2">
      <c r="A381" s="653"/>
      <c r="B381" s="654"/>
      <c r="C381" s="654"/>
      <c r="D381" s="655"/>
      <c r="E381" s="656"/>
      <c r="F381" s="996"/>
      <c r="G381" s="657"/>
      <c r="H381" s="658"/>
      <c r="I381" s="658"/>
      <c r="J381" s="659"/>
      <c r="K381" s="659"/>
      <c r="L381" s="650"/>
      <c r="M381" s="651"/>
      <c r="N381" s="652"/>
      <c r="O381" s="660"/>
      <c r="P381" s="661"/>
      <c r="Q381" s="649"/>
    </row>
    <row r="382" spans="1:17" x14ac:dyDescent="0.2">
      <c r="A382" s="653"/>
      <c r="B382" s="654"/>
      <c r="C382" s="654"/>
      <c r="D382" s="655"/>
      <c r="E382" s="656"/>
      <c r="F382" s="996"/>
      <c r="G382" s="657"/>
      <c r="H382" s="658"/>
      <c r="I382" s="658"/>
      <c r="J382" s="659"/>
      <c r="K382" s="659"/>
      <c r="L382" s="650"/>
      <c r="M382" s="651"/>
      <c r="N382" s="652"/>
      <c r="O382" s="660"/>
      <c r="P382" s="661"/>
      <c r="Q382" s="649"/>
    </row>
    <row r="383" spans="1:17" x14ac:dyDescent="0.2">
      <c r="A383" s="653"/>
      <c r="B383" s="654"/>
      <c r="C383" s="654"/>
      <c r="D383" s="655"/>
      <c r="E383" s="656"/>
      <c r="F383" s="996"/>
      <c r="G383" s="657"/>
      <c r="H383" s="658"/>
      <c r="I383" s="658"/>
      <c r="J383" s="659"/>
      <c r="K383" s="659"/>
      <c r="L383" s="650"/>
      <c r="M383" s="651"/>
      <c r="N383" s="652"/>
      <c r="O383" s="660"/>
      <c r="P383" s="661"/>
      <c r="Q383" s="649"/>
    </row>
    <row r="384" spans="1:17" x14ac:dyDescent="0.2">
      <c r="A384" s="653"/>
      <c r="B384" s="654"/>
      <c r="C384" s="654"/>
      <c r="D384" s="655"/>
      <c r="E384" s="656"/>
      <c r="F384" s="996"/>
      <c r="G384" s="657"/>
      <c r="H384" s="658"/>
      <c r="I384" s="658"/>
      <c r="J384" s="659"/>
      <c r="K384" s="659"/>
      <c r="L384" s="650"/>
      <c r="M384" s="651"/>
      <c r="N384" s="652"/>
      <c r="O384" s="660"/>
      <c r="P384" s="661"/>
      <c r="Q384" s="649"/>
    </row>
    <row r="385" spans="1:17" x14ac:dyDescent="0.2">
      <c r="A385" s="653"/>
      <c r="B385" s="654"/>
      <c r="C385" s="654"/>
      <c r="D385" s="655"/>
      <c r="E385" s="656"/>
      <c r="F385" s="996"/>
      <c r="G385" s="657"/>
      <c r="H385" s="658"/>
      <c r="I385" s="658"/>
      <c r="J385" s="659"/>
      <c r="K385" s="659"/>
      <c r="L385" s="650"/>
      <c r="M385" s="651"/>
      <c r="N385" s="652"/>
      <c r="O385" s="660"/>
      <c r="P385" s="661"/>
      <c r="Q385" s="649"/>
    </row>
    <row r="386" spans="1:17" x14ac:dyDescent="0.2">
      <c r="A386" s="653"/>
      <c r="B386" s="654"/>
      <c r="C386" s="654"/>
      <c r="D386" s="655"/>
      <c r="E386" s="656"/>
      <c r="F386" s="996"/>
      <c r="G386" s="657"/>
      <c r="H386" s="658"/>
      <c r="I386" s="658"/>
      <c r="J386" s="659"/>
      <c r="K386" s="659"/>
      <c r="L386" s="650"/>
      <c r="M386" s="651"/>
      <c r="N386" s="652"/>
      <c r="O386" s="660"/>
      <c r="P386" s="661"/>
      <c r="Q386" s="649"/>
    </row>
    <row r="387" spans="1:17" x14ac:dyDescent="0.2">
      <c r="A387" s="653"/>
      <c r="B387" s="654"/>
      <c r="C387" s="654"/>
      <c r="D387" s="655"/>
      <c r="E387" s="656"/>
      <c r="F387" s="996"/>
      <c r="G387" s="657"/>
      <c r="H387" s="658"/>
      <c r="I387" s="658"/>
      <c r="J387" s="659"/>
      <c r="K387" s="659"/>
      <c r="L387" s="650"/>
      <c r="M387" s="651"/>
      <c r="N387" s="652"/>
      <c r="O387" s="660"/>
      <c r="P387" s="661"/>
      <c r="Q387" s="649"/>
    </row>
    <row r="388" spans="1:17" x14ac:dyDescent="0.2">
      <c r="A388" s="653"/>
      <c r="B388" s="654"/>
      <c r="C388" s="654"/>
      <c r="D388" s="655"/>
      <c r="E388" s="656"/>
      <c r="F388" s="996"/>
      <c r="G388" s="657"/>
      <c r="H388" s="658"/>
      <c r="I388" s="658"/>
      <c r="J388" s="659"/>
      <c r="K388" s="659"/>
      <c r="L388" s="650"/>
      <c r="M388" s="651"/>
      <c r="N388" s="652"/>
      <c r="O388" s="660"/>
      <c r="P388" s="661"/>
      <c r="Q388" s="649"/>
    </row>
    <row r="389" spans="1:17" x14ac:dyDescent="0.2">
      <c r="A389" s="653"/>
      <c r="B389" s="654"/>
      <c r="C389" s="654"/>
      <c r="D389" s="655"/>
      <c r="E389" s="656"/>
      <c r="F389" s="996"/>
      <c r="G389" s="657"/>
      <c r="H389" s="658"/>
      <c r="I389" s="658"/>
      <c r="J389" s="659"/>
      <c r="K389" s="659"/>
      <c r="L389" s="650"/>
      <c r="M389" s="651"/>
      <c r="N389" s="652"/>
      <c r="O389" s="660"/>
      <c r="P389" s="661"/>
      <c r="Q389" s="649"/>
    </row>
    <row r="390" spans="1:17" x14ac:dyDescent="0.2">
      <c r="A390" s="653"/>
      <c r="B390" s="654"/>
      <c r="C390" s="654"/>
      <c r="D390" s="655"/>
      <c r="E390" s="656"/>
      <c r="F390" s="996"/>
      <c r="G390" s="657"/>
      <c r="H390" s="658"/>
      <c r="I390" s="658"/>
      <c r="J390" s="659"/>
      <c r="K390" s="659"/>
      <c r="L390" s="650"/>
      <c r="M390" s="651"/>
      <c r="N390" s="652"/>
      <c r="O390" s="660"/>
      <c r="P390" s="661"/>
      <c r="Q390" s="649"/>
    </row>
    <row r="391" spans="1:17" x14ac:dyDescent="0.2">
      <c r="A391" s="653"/>
      <c r="B391" s="654"/>
      <c r="C391" s="654"/>
      <c r="D391" s="655"/>
      <c r="E391" s="656"/>
      <c r="F391" s="996"/>
      <c r="G391" s="657"/>
      <c r="H391" s="658"/>
      <c r="I391" s="658"/>
      <c r="J391" s="659"/>
      <c r="K391" s="659"/>
      <c r="L391" s="650"/>
      <c r="M391" s="651"/>
      <c r="N391" s="652"/>
      <c r="O391" s="660"/>
      <c r="P391" s="661"/>
      <c r="Q391" s="649"/>
    </row>
    <row r="392" spans="1:17" x14ac:dyDescent="0.2">
      <c r="A392" s="653"/>
      <c r="B392" s="654"/>
      <c r="C392" s="654"/>
      <c r="D392" s="655"/>
      <c r="E392" s="656"/>
      <c r="F392" s="996"/>
      <c r="G392" s="657"/>
      <c r="H392" s="658"/>
      <c r="I392" s="658"/>
      <c r="J392" s="659"/>
      <c r="K392" s="659"/>
      <c r="L392" s="650"/>
      <c r="M392" s="651"/>
      <c r="N392" s="652"/>
      <c r="O392" s="660"/>
      <c r="P392" s="661"/>
      <c r="Q392" s="649"/>
    </row>
    <row r="393" spans="1:17" x14ac:dyDescent="0.2">
      <c r="A393" s="653"/>
      <c r="B393" s="654"/>
      <c r="C393" s="654"/>
      <c r="D393" s="655"/>
      <c r="E393" s="656"/>
      <c r="F393" s="996"/>
      <c r="G393" s="657"/>
      <c r="H393" s="658"/>
      <c r="I393" s="658"/>
      <c r="J393" s="659"/>
      <c r="K393" s="659"/>
      <c r="L393" s="650"/>
      <c r="M393" s="651"/>
      <c r="N393" s="652"/>
      <c r="O393" s="660"/>
      <c r="P393" s="661"/>
      <c r="Q393" s="649"/>
    </row>
    <row r="394" spans="1:17" x14ac:dyDescent="0.2">
      <c r="A394" s="653"/>
      <c r="B394" s="654"/>
      <c r="C394" s="654"/>
      <c r="D394" s="655"/>
      <c r="E394" s="656"/>
      <c r="F394" s="996"/>
      <c r="G394" s="657"/>
      <c r="H394" s="658"/>
      <c r="I394" s="658"/>
      <c r="J394" s="659"/>
      <c r="K394" s="659"/>
      <c r="L394" s="650"/>
      <c r="M394" s="651"/>
      <c r="N394" s="652"/>
      <c r="O394" s="660"/>
      <c r="P394" s="661"/>
      <c r="Q394" s="649"/>
    </row>
    <row r="395" spans="1:17" x14ac:dyDescent="0.2">
      <c r="A395" s="653"/>
      <c r="B395" s="654"/>
      <c r="C395" s="654"/>
      <c r="D395" s="655"/>
      <c r="E395" s="656"/>
      <c r="F395" s="996"/>
      <c r="G395" s="657"/>
      <c r="H395" s="658"/>
      <c r="I395" s="658"/>
      <c r="J395" s="659"/>
      <c r="K395" s="659"/>
      <c r="L395" s="650"/>
      <c r="M395" s="651"/>
      <c r="N395" s="652"/>
      <c r="O395" s="660"/>
      <c r="P395" s="661"/>
      <c r="Q395" s="649"/>
    </row>
    <row r="396" spans="1:17" x14ac:dyDescent="0.2">
      <c r="A396" s="653"/>
      <c r="B396" s="654"/>
      <c r="C396" s="654"/>
      <c r="D396" s="655"/>
      <c r="E396" s="656"/>
      <c r="F396" s="996"/>
      <c r="G396" s="657"/>
      <c r="H396" s="658"/>
      <c r="I396" s="658"/>
      <c r="J396" s="659"/>
      <c r="K396" s="659"/>
      <c r="L396" s="650"/>
      <c r="M396" s="651"/>
      <c r="N396" s="652"/>
      <c r="O396" s="660"/>
      <c r="P396" s="661"/>
      <c r="Q396" s="649"/>
    </row>
    <row r="397" spans="1:17" x14ac:dyDescent="0.2">
      <c r="A397" s="653"/>
      <c r="B397" s="654"/>
      <c r="C397" s="654"/>
      <c r="D397" s="655"/>
      <c r="E397" s="656"/>
      <c r="F397" s="996"/>
      <c r="G397" s="657"/>
      <c r="H397" s="658"/>
      <c r="I397" s="658"/>
      <c r="J397" s="659"/>
      <c r="K397" s="659"/>
      <c r="L397" s="650"/>
      <c r="M397" s="651"/>
      <c r="N397" s="652"/>
      <c r="O397" s="660"/>
      <c r="P397" s="661"/>
      <c r="Q397" s="649"/>
    </row>
    <row r="398" spans="1:17" x14ac:dyDescent="0.2">
      <c r="A398" s="653"/>
      <c r="B398" s="654"/>
      <c r="C398" s="654"/>
      <c r="D398" s="655"/>
      <c r="E398" s="656"/>
      <c r="F398" s="996"/>
      <c r="G398" s="657"/>
      <c r="H398" s="658"/>
      <c r="I398" s="658"/>
      <c r="J398" s="659"/>
      <c r="K398" s="659"/>
      <c r="L398" s="650"/>
      <c r="M398" s="651"/>
      <c r="N398" s="652"/>
      <c r="O398" s="660"/>
      <c r="P398" s="661"/>
      <c r="Q398" s="649"/>
    </row>
    <row r="399" spans="1:17" x14ac:dyDescent="0.2">
      <c r="A399" s="653"/>
      <c r="B399" s="654"/>
      <c r="C399" s="654"/>
      <c r="D399" s="655"/>
      <c r="E399" s="656"/>
      <c r="F399" s="996"/>
      <c r="G399" s="657"/>
      <c r="H399" s="658"/>
      <c r="I399" s="658"/>
      <c r="J399" s="659"/>
      <c r="K399" s="659"/>
      <c r="L399" s="650"/>
      <c r="M399" s="651"/>
      <c r="N399" s="652"/>
      <c r="O399" s="660"/>
      <c r="P399" s="661"/>
      <c r="Q399" s="649"/>
    </row>
    <row r="400" spans="1:17" x14ac:dyDescent="0.2">
      <c r="A400" s="653"/>
      <c r="B400" s="654"/>
      <c r="C400" s="654"/>
      <c r="D400" s="655"/>
      <c r="E400" s="656"/>
      <c r="F400" s="996"/>
      <c r="G400" s="657"/>
      <c r="H400" s="658"/>
      <c r="I400" s="658"/>
      <c r="J400" s="659"/>
      <c r="K400" s="659"/>
      <c r="L400" s="650"/>
      <c r="M400" s="651"/>
      <c r="N400" s="652"/>
      <c r="O400" s="660"/>
      <c r="P400" s="661"/>
      <c r="Q400" s="649"/>
    </row>
    <row r="401" spans="1:17" x14ac:dyDescent="0.2">
      <c r="A401" s="653"/>
      <c r="B401" s="654"/>
      <c r="C401" s="654"/>
      <c r="D401" s="655"/>
      <c r="E401" s="656"/>
      <c r="F401" s="996"/>
      <c r="G401" s="657"/>
      <c r="H401" s="658"/>
      <c r="I401" s="658"/>
      <c r="J401" s="659"/>
      <c r="K401" s="659"/>
      <c r="L401" s="650"/>
      <c r="M401" s="651"/>
      <c r="N401" s="652"/>
      <c r="O401" s="660"/>
      <c r="P401" s="661"/>
      <c r="Q401" s="649"/>
    </row>
    <row r="402" spans="1:17" x14ac:dyDescent="0.2">
      <c r="A402" s="653"/>
      <c r="B402" s="654"/>
      <c r="C402" s="654"/>
      <c r="D402" s="655"/>
      <c r="E402" s="656"/>
      <c r="F402" s="996"/>
      <c r="G402" s="657"/>
      <c r="H402" s="658"/>
      <c r="I402" s="658"/>
      <c r="J402" s="659"/>
      <c r="K402" s="659"/>
      <c r="L402" s="650"/>
      <c r="M402" s="651"/>
      <c r="N402" s="652"/>
      <c r="O402" s="660"/>
      <c r="P402" s="661"/>
      <c r="Q402" s="649"/>
    </row>
    <row r="403" spans="1:17" x14ac:dyDescent="0.2">
      <c r="A403" s="653"/>
      <c r="B403" s="654"/>
      <c r="C403" s="654"/>
      <c r="D403" s="655"/>
      <c r="E403" s="656"/>
      <c r="F403" s="996"/>
      <c r="G403" s="657"/>
      <c r="H403" s="658"/>
      <c r="I403" s="658"/>
      <c r="J403" s="659"/>
      <c r="K403" s="659"/>
      <c r="L403" s="650"/>
      <c r="M403" s="651"/>
      <c r="N403" s="652"/>
      <c r="O403" s="660"/>
      <c r="P403" s="661"/>
      <c r="Q403" s="649"/>
    </row>
    <row r="404" spans="1:17" x14ac:dyDescent="0.2">
      <c r="A404" s="653"/>
      <c r="B404" s="654"/>
      <c r="C404" s="654"/>
      <c r="D404" s="655"/>
      <c r="E404" s="656"/>
      <c r="F404" s="996"/>
      <c r="G404" s="657"/>
      <c r="H404" s="658"/>
      <c r="I404" s="658"/>
      <c r="J404" s="659"/>
      <c r="K404" s="659"/>
      <c r="L404" s="650"/>
      <c r="M404" s="651"/>
      <c r="N404" s="652"/>
      <c r="O404" s="660"/>
      <c r="P404" s="661"/>
      <c r="Q404" s="649"/>
    </row>
    <row r="405" spans="1:17" x14ac:dyDescent="0.2">
      <c r="A405" s="653"/>
      <c r="B405" s="654"/>
      <c r="C405" s="654"/>
      <c r="D405" s="655"/>
      <c r="E405" s="656"/>
      <c r="F405" s="996"/>
      <c r="G405" s="657"/>
      <c r="H405" s="658"/>
      <c r="I405" s="658"/>
      <c r="J405" s="659"/>
      <c r="K405" s="659"/>
      <c r="L405" s="650"/>
      <c r="M405" s="651"/>
      <c r="N405" s="652"/>
      <c r="O405" s="660"/>
      <c r="P405" s="661"/>
      <c r="Q405" s="649"/>
    </row>
    <row r="406" spans="1:17" x14ac:dyDescent="0.2">
      <c r="A406" s="653"/>
      <c r="B406" s="654"/>
      <c r="C406" s="654"/>
      <c r="D406" s="655"/>
      <c r="E406" s="656"/>
      <c r="F406" s="996"/>
      <c r="G406" s="657"/>
      <c r="H406" s="658"/>
      <c r="I406" s="658"/>
      <c r="J406" s="659"/>
      <c r="K406" s="659"/>
      <c r="L406" s="650"/>
      <c r="M406" s="651"/>
      <c r="N406" s="652"/>
      <c r="O406" s="660"/>
      <c r="P406" s="661"/>
      <c r="Q406" s="649"/>
    </row>
    <row r="407" spans="1:17" x14ac:dyDescent="0.2">
      <c r="A407" s="653"/>
      <c r="B407" s="654"/>
      <c r="C407" s="654"/>
      <c r="D407" s="655"/>
      <c r="E407" s="656"/>
      <c r="F407" s="996"/>
      <c r="G407" s="657"/>
      <c r="H407" s="658"/>
      <c r="I407" s="658"/>
      <c r="J407" s="659"/>
      <c r="K407" s="659"/>
      <c r="L407" s="650"/>
      <c r="M407" s="651"/>
      <c r="N407" s="652"/>
      <c r="O407" s="660"/>
      <c r="P407" s="661"/>
      <c r="Q407" s="649"/>
    </row>
    <row r="408" spans="1:17" x14ac:dyDescent="0.2">
      <c r="A408" s="653"/>
      <c r="B408" s="654"/>
      <c r="C408" s="654"/>
      <c r="D408" s="655"/>
      <c r="E408" s="656"/>
      <c r="F408" s="996"/>
      <c r="G408" s="657"/>
      <c r="H408" s="658"/>
      <c r="I408" s="658"/>
      <c r="J408" s="659"/>
      <c r="K408" s="659"/>
      <c r="L408" s="650"/>
      <c r="M408" s="651"/>
      <c r="N408" s="652"/>
      <c r="O408" s="660"/>
      <c r="P408" s="661"/>
      <c r="Q408" s="649"/>
    </row>
    <row r="409" spans="1:17" x14ac:dyDescent="0.2">
      <c r="A409" s="653"/>
      <c r="B409" s="654"/>
      <c r="C409" s="654"/>
      <c r="D409" s="655"/>
      <c r="E409" s="656"/>
      <c r="F409" s="996"/>
      <c r="G409" s="657"/>
      <c r="H409" s="658"/>
      <c r="I409" s="658"/>
      <c r="J409" s="659"/>
      <c r="K409" s="659"/>
      <c r="L409" s="650"/>
      <c r="M409" s="651"/>
      <c r="N409" s="652"/>
      <c r="O409" s="660"/>
      <c r="P409" s="661"/>
      <c r="Q409" s="649"/>
    </row>
    <row r="410" spans="1:17" x14ac:dyDescent="0.2">
      <c r="A410" s="653"/>
      <c r="B410" s="654"/>
      <c r="C410" s="654"/>
      <c r="D410" s="655"/>
      <c r="E410" s="656"/>
      <c r="F410" s="996"/>
      <c r="G410" s="657"/>
      <c r="H410" s="658"/>
      <c r="I410" s="658"/>
      <c r="J410" s="659"/>
      <c r="K410" s="659"/>
      <c r="L410" s="650"/>
      <c r="M410" s="651"/>
      <c r="N410" s="652"/>
      <c r="O410" s="660"/>
      <c r="P410" s="661"/>
      <c r="Q410" s="649"/>
    </row>
    <row r="411" spans="1:17" x14ac:dyDescent="0.2">
      <c r="A411" s="653"/>
      <c r="B411" s="654"/>
      <c r="C411" s="654"/>
      <c r="D411" s="655"/>
      <c r="E411" s="656"/>
      <c r="F411" s="996"/>
      <c r="G411" s="657"/>
      <c r="H411" s="658"/>
      <c r="I411" s="658"/>
      <c r="J411" s="659"/>
      <c r="K411" s="659"/>
      <c r="L411" s="650"/>
      <c r="M411" s="651"/>
      <c r="N411" s="652"/>
      <c r="O411" s="660"/>
      <c r="P411" s="661"/>
      <c r="Q411" s="649"/>
    </row>
    <row r="412" spans="1:17" x14ac:dyDescent="0.2">
      <c r="A412" s="653"/>
      <c r="B412" s="654"/>
      <c r="C412" s="654"/>
      <c r="D412" s="655"/>
      <c r="E412" s="656"/>
      <c r="F412" s="996"/>
      <c r="G412" s="657"/>
      <c r="H412" s="658"/>
      <c r="I412" s="658"/>
      <c r="J412" s="659"/>
      <c r="K412" s="659"/>
      <c r="L412" s="650"/>
      <c r="M412" s="651"/>
      <c r="N412" s="652"/>
      <c r="O412" s="660"/>
      <c r="P412" s="661"/>
      <c r="Q412" s="649"/>
    </row>
    <row r="413" spans="1:17" x14ac:dyDescent="0.2">
      <c r="A413" s="653"/>
      <c r="B413" s="654"/>
      <c r="C413" s="654"/>
      <c r="D413" s="655"/>
      <c r="E413" s="656"/>
      <c r="F413" s="996"/>
      <c r="G413" s="657"/>
      <c r="H413" s="658"/>
      <c r="I413" s="658"/>
      <c r="J413" s="659"/>
      <c r="K413" s="659"/>
      <c r="L413" s="650"/>
      <c r="M413" s="651"/>
      <c r="N413" s="652"/>
      <c r="O413" s="660"/>
      <c r="P413" s="661"/>
      <c r="Q413" s="649"/>
    </row>
    <row r="414" spans="1:17" x14ac:dyDescent="0.2">
      <c r="A414" s="653"/>
      <c r="B414" s="654"/>
      <c r="C414" s="654"/>
      <c r="D414" s="655"/>
      <c r="E414" s="656"/>
      <c r="F414" s="996"/>
      <c r="G414" s="657"/>
      <c r="H414" s="658"/>
      <c r="I414" s="658"/>
      <c r="J414" s="659"/>
      <c r="K414" s="659"/>
      <c r="L414" s="650"/>
      <c r="M414" s="651"/>
      <c r="N414" s="652"/>
      <c r="O414" s="660"/>
      <c r="P414" s="661"/>
      <c r="Q414" s="649"/>
    </row>
    <row r="415" spans="1:17" x14ac:dyDescent="0.2">
      <c r="A415" s="653"/>
      <c r="B415" s="654"/>
      <c r="C415" s="654"/>
      <c r="D415" s="655"/>
      <c r="E415" s="656"/>
      <c r="F415" s="996"/>
      <c r="G415" s="657"/>
      <c r="H415" s="658"/>
      <c r="I415" s="658"/>
      <c r="J415" s="659"/>
      <c r="K415" s="659"/>
      <c r="L415" s="650"/>
      <c r="M415" s="651"/>
      <c r="N415" s="652"/>
      <c r="O415" s="660"/>
      <c r="P415" s="661"/>
      <c r="Q415" s="649"/>
    </row>
    <row r="416" spans="1:17" x14ac:dyDescent="0.2">
      <c r="A416" s="653"/>
      <c r="B416" s="654"/>
      <c r="C416" s="654"/>
      <c r="D416" s="655"/>
      <c r="E416" s="656"/>
      <c r="F416" s="996"/>
      <c r="G416" s="657"/>
      <c r="H416" s="658"/>
      <c r="I416" s="658"/>
      <c r="J416" s="659"/>
      <c r="K416" s="659"/>
      <c r="L416" s="650"/>
      <c r="M416" s="651"/>
      <c r="N416" s="652"/>
      <c r="O416" s="660"/>
      <c r="P416" s="661"/>
      <c r="Q416" s="649"/>
    </row>
    <row r="417" spans="1:17" x14ac:dyDescent="0.2">
      <c r="A417" s="653"/>
      <c r="B417" s="654"/>
      <c r="C417" s="654"/>
      <c r="D417" s="655"/>
      <c r="E417" s="656"/>
      <c r="F417" s="996"/>
      <c r="G417" s="657"/>
      <c r="H417" s="658"/>
      <c r="I417" s="658"/>
      <c r="J417" s="659"/>
      <c r="K417" s="659"/>
      <c r="L417" s="650"/>
      <c r="M417" s="651"/>
      <c r="N417" s="652"/>
      <c r="O417" s="660"/>
      <c r="P417" s="661"/>
      <c r="Q417" s="649"/>
    </row>
    <row r="418" spans="1:17" x14ac:dyDescent="0.2">
      <c r="A418" s="653"/>
      <c r="B418" s="654"/>
      <c r="C418" s="654"/>
      <c r="D418" s="655"/>
      <c r="E418" s="656"/>
      <c r="F418" s="996"/>
      <c r="G418" s="657"/>
      <c r="H418" s="658"/>
      <c r="I418" s="658"/>
      <c r="J418" s="659"/>
      <c r="K418" s="659"/>
      <c r="L418" s="650"/>
      <c r="M418" s="651"/>
      <c r="N418" s="652"/>
      <c r="O418" s="660"/>
      <c r="P418" s="661"/>
      <c r="Q418" s="649"/>
    </row>
    <row r="419" spans="1:17" x14ac:dyDescent="0.2">
      <c r="A419" s="653"/>
      <c r="B419" s="654"/>
      <c r="C419" s="654"/>
      <c r="D419" s="655"/>
      <c r="E419" s="656"/>
      <c r="F419" s="996"/>
      <c r="G419" s="657"/>
      <c r="H419" s="658"/>
      <c r="I419" s="658"/>
      <c r="J419" s="659"/>
      <c r="K419" s="659"/>
      <c r="L419" s="650"/>
      <c r="M419" s="651"/>
      <c r="N419" s="652"/>
      <c r="O419" s="660"/>
      <c r="P419" s="661"/>
      <c r="Q419" s="649"/>
    </row>
    <row r="420" spans="1:17" x14ac:dyDescent="0.2">
      <c r="A420" s="653"/>
      <c r="B420" s="654"/>
      <c r="C420" s="654"/>
      <c r="D420" s="655"/>
      <c r="E420" s="656"/>
      <c r="F420" s="996"/>
      <c r="G420" s="657"/>
      <c r="H420" s="658"/>
      <c r="I420" s="658"/>
      <c r="J420" s="659"/>
      <c r="K420" s="659"/>
      <c r="L420" s="650"/>
      <c r="M420" s="651"/>
      <c r="N420" s="652"/>
      <c r="O420" s="660"/>
      <c r="P420" s="661"/>
      <c r="Q420" s="649"/>
    </row>
    <row r="421" spans="1:17" x14ac:dyDescent="0.2">
      <c r="A421" s="653"/>
      <c r="B421" s="654"/>
      <c r="C421" s="654"/>
      <c r="D421" s="655"/>
      <c r="E421" s="656"/>
      <c r="F421" s="996"/>
      <c r="G421" s="657"/>
      <c r="H421" s="658"/>
      <c r="I421" s="658"/>
      <c r="J421" s="659"/>
      <c r="K421" s="659"/>
      <c r="L421" s="650"/>
      <c r="M421" s="651"/>
      <c r="N421" s="652"/>
      <c r="O421" s="660"/>
      <c r="P421" s="661"/>
      <c r="Q421" s="649"/>
    </row>
    <row r="422" spans="1:17" x14ac:dyDescent="0.2">
      <c r="A422" s="653"/>
      <c r="B422" s="654"/>
      <c r="C422" s="654"/>
      <c r="D422" s="655"/>
      <c r="E422" s="656"/>
      <c r="F422" s="996"/>
      <c r="G422" s="657"/>
      <c r="H422" s="658"/>
      <c r="I422" s="658"/>
      <c r="J422" s="659"/>
      <c r="K422" s="659"/>
      <c r="L422" s="650"/>
      <c r="M422" s="651"/>
      <c r="N422" s="652"/>
      <c r="O422" s="660"/>
      <c r="P422" s="661"/>
      <c r="Q422" s="649"/>
    </row>
    <row r="423" spans="1:17" x14ac:dyDescent="0.2">
      <c r="A423" s="653"/>
      <c r="B423" s="654"/>
      <c r="C423" s="654"/>
      <c r="D423" s="655"/>
      <c r="E423" s="656"/>
      <c r="F423" s="996"/>
      <c r="G423" s="657"/>
      <c r="H423" s="658"/>
      <c r="I423" s="658"/>
      <c r="J423" s="659"/>
      <c r="K423" s="659"/>
      <c r="L423" s="650"/>
      <c r="M423" s="651"/>
      <c r="N423" s="652"/>
      <c r="O423" s="660"/>
      <c r="P423" s="661"/>
      <c r="Q423" s="649"/>
    </row>
    <row r="424" spans="1:17" x14ac:dyDescent="0.2">
      <c r="A424" s="653"/>
      <c r="B424" s="654"/>
      <c r="C424" s="654"/>
      <c r="D424" s="655"/>
      <c r="E424" s="656"/>
      <c r="F424" s="996"/>
      <c r="G424" s="657"/>
      <c r="H424" s="658"/>
      <c r="I424" s="658"/>
      <c r="J424" s="659"/>
      <c r="K424" s="659"/>
      <c r="L424" s="650"/>
      <c r="M424" s="651"/>
      <c r="N424" s="652"/>
      <c r="O424" s="660"/>
      <c r="P424" s="661"/>
      <c r="Q424" s="649"/>
    </row>
    <row r="425" spans="1:17" x14ac:dyDescent="0.2">
      <c r="A425" s="653"/>
      <c r="B425" s="654"/>
      <c r="C425" s="654"/>
      <c r="D425" s="655"/>
      <c r="E425" s="656"/>
      <c r="F425" s="996"/>
      <c r="G425" s="657"/>
      <c r="H425" s="658"/>
      <c r="I425" s="658"/>
      <c r="J425" s="659"/>
      <c r="K425" s="659"/>
      <c r="L425" s="650"/>
      <c r="M425" s="651"/>
      <c r="N425" s="652"/>
      <c r="O425" s="660"/>
      <c r="P425" s="661"/>
      <c r="Q425" s="649"/>
    </row>
    <row r="426" spans="1:17" x14ac:dyDescent="0.2">
      <c r="A426" s="653"/>
      <c r="B426" s="654"/>
      <c r="C426" s="654"/>
      <c r="D426" s="655"/>
      <c r="E426" s="656"/>
      <c r="F426" s="996"/>
      <c r="G426" s="657"/>
      <c r="H426" s="658"/>
      <c r="I426" s="658"/>
      <c r="J426" s="659"/>
      <c r="K426" s="659"/>
      <c r="L426" s="650"/>
      <c r="M426" s="651"/>
      <c r="N426" s="652"/>
      <c r="O426" s="660"/>
      <c r="P426" s="661"/>
      <c r="Q426" s="649"/>
    </row>
    <row r="427" spans="1:17" x14ac:dyDescent="0.2">
      <c r="A427" s="653"/>
      <c r="B427" s="654"/>
      <c r="C427" s="654"/>
      <c r="D427" s="655"/>
      <c r="E427" s="656"/>
      <c r="F427" s="996"/>
      <c r="G427" s="657"/>
      <c r="H427" s="658"/>
      <c r="I427" s="658"/>
      <c r="J427" s="659"/>
      <c r="K427" s="659"/>
      <c r="L427" s="650"/>
      <c r="M427" s="651"/>
      <c r="N427" s="652"/>
      <c r="O427" s="660"/>
      <c r="P427" s="661"/>
      <c r="Q427" s="649"/>
    </row>
    <row r="428" spans="1:17" x14ac:dyDescent="0.2">
      <c r="A428" s="653"/>
      <c r="B428" s="654"/>
      <c r="C428" s="654"/>
      <c r="D428" s="655"/>
      <c r="E428" s="656"/>
      <c r="F428" s="996"/>
      <c r="G428" s="657"/>
      <c r="H428" s="658"/>
      <c r="I428" s="658"/>
      <c r="J428" s="659"/>
      <c r="K428" s="659"/>
      <c r="L428" s="650"/>
      <c r="M428" s="651"/>
      <c r="N428" s="652"/>
      <c r="O428" s="660"/>
      <c r="P428" s="661"/>
      <c r="Q428" s="649"/>
    </row>
    <row r="429" spans="1:17" x14ac:dyDescent="0.2">
      <c r="A429" s="653"/>
      <c r="B429" s="654"/>
      <c r="C429" s="654"/>
      <c r="D429" s="655"/>
      <c r="E429" s="656"/>
      <c r="F429" s="996"/>
      <c r="G429" s="657"/>
      <c r="H429" s="658"/>
      <c r="I429" s="658"/>
      <c r="J429" s="659"/>
      <c r="K429" s="659"/>
      <c r="L429" s="650"/>
      <c r="M429" s="651"/>
      <c r="N429" s="652"/>
      <c r="O429" s="660"/>
      <c r="P429" s="661"/>
      <c r="Q429" s="649"/>
    </row>
    <row r="430" spans="1:17" x14ac:dyDescent="0.2">
      <c r="A430" s="653"/>
      <c r="B430" s="654"/>
      <c r="C430" s="654"/>
      <c r="D430" s="655"/>
      <c r="E430" s="656"/>
      <c r="F430" s="996"/>
      <c r="G430" s="657"/>
      <c r="H430" s="658"/>
      <c r="I430" s="658"/>
      <c r="J430" s="659"/>
      <c r="K430" s="659"/>
      <c r="L430" s="650"/>
      <c r="M430" s="651"/>
      <c r="N430" s="652"/>
      <c r="O430" s="660"/>
      <c r="P430" s="661"/>
      <c r="Q430" s="649"/>
    </row>
    <row r="431" spans="1:17" x14ac:dyDescent="0.2">
      <c r="A431" s="653"/>
      <c r="B431" s="654"/>
      <c r="C431" s="654"/>
      <c r="D431" s="655"/>
      <c r="E431" s="656"/>
      <c r="F431" s="996"/>
      <c r="G431" s="657"/>
      <c r="H431" s="658"/>
      <c r="I431" s="658"/>
      <c r="J431" s="659"/>
      <c r="K431" s="659"/>
      <c r="L431" s="650"/>
      <c r="M431" s="651"/>
      <c r="N431" s="652"/>
      <c r="O431" s="660"/>
      <c r="P431" s="661"/>
      <c r="Q431" s="649"/>
    </row>
    <row r="432" spans="1:17" x14ac:dyDescent="0.2">
      <c r="A432" s="653"/>
      <c r="B432" s="654"/>
      <c r="C432" s="654"/>
      <c r="D432" s="655"/>
      <c r="E432" s="656"/>
      <c r="F432" s="996"/>
      <c r="G432" s="657"/>
      <c r="H432" s="658"/>
      <c r="I432" s="658"/>
      <c r="J432" s="659"/>
      <c r="K432" s="659"/>
      <c r="L432" s="650"/>
      <c r="M432" s="651"/>
      <c r="N432" s="652"/>
      <c r="O432" s="660"/>
      <c r="P432" s="661"/>
      <c r="Q432" s="649"/>
    </row>
    <row r="433" spans="1:17" x14ac:dyDescent="0.2">
      <c r="A433" s="653"/>
      <c r="B433" s="654"/>
      <c r="C433" s="654"/>
      <c r="D433" s="655"/>
      <c r="E433" s="656"/>
      <c r="F433" s="996"/>
      <c r="G433" s="657"/>
      <c r="H433" s="658"/>
      <c r="I433" s="658"/>
      <c r="J433" s="659"/>
      <c r="K433" s="659"/>
      <c r="L433" s="650"/>
      <c r="M433" s="651"/>
      <c r="N433" s="652"/>
      <c r="O433" s="660"/>
      <c r="P433" s="661"/>
      <c r="Q433" s="649"/>
    </row>
    <row r="434" spans="1:17" x14ac:dyDescent="0.2">
      <c r="A434" s="653"/>
      <c r="B434" s="654"/>
      <c r="C434" s="654"/>
      <c r="D434" s="655"/>
      <c r="E434" s="656"/>
      <c r="F434" s="996"/>
      <c r="G434" s="657"/>
      <c r="H434" s="658"/>
      <c r="I434" s="658"/>
      <c r="J434" s="659"/>
      <c r="K434" s="659"/>
      <c r="L434" s="650"/>
      <c r="M434" s="651"/>
      <c r="N434" s="652"/>
      <c r="O434" s="660"/>
      <c r="P434" s="661"/>
      <c r="Q434" s="649"/>
    </row>
    <row r="435" spans="1:17" x14ac:dyDescent="0.2">
      <c r="A435" s="653"/>
      <c r="B435" s="654"/>
      <c r="C435" s="654"/>
      <c r="D435" s="655"/>
      <c r="E435" s="656"/>
      <c r="F435" s="996"/>
      <c r="G435" s="657"/>
      <c r="H435" s="658"/>
      <c r="I435" s="658"/>
      <c r="J435" s="659"/>
      <c r="K435" s="659"/>
      <c r="L435" s="650"/>
      <c r="M435" s="651"/>
      <c r="N435" s="652"/>
      <c r="O435" s="660"/>
      <c r="P435" s="661"/>
      <c r="Q435" s="649"/>
    </row>
    <row r="436" spans="1:17" x14ac:dyDescent="0.2">
      <c r="A436" s="653"/>
      <c r="B436" s="654"/>
      <c r="C436" s="654"/>
      <c r="D436" s="655"/>
      <c r="E436" s="656"/>
      <c r="F436" s="996"/>
      <c r="G436" s="657"/>
      <c r="H436" s="658"/>
      <c r="I436" s="658"/>
      <c r="J436" s="659"/>
      <c r="K436" s="659"/>
      <c r="L436" s="650"/>
      <c r="M436" s="651"/>
      <c r="N436" s="652"/>
      <c r="O436" s="660"/>
      <c r="P436" s="661"/>
      <c r="Q436" s="649"/>
    </row>
    <row r="437" spans="1:17" x14ac:dyDescent="0.2">
      <c r="A437" s="653"/>
      <c r="B437" s="654"/>
      <c r="C437" s="654"/>
      <c r="D437" s="655"/>
      <c r="E437" s="656"/>
      <c r="F437" s="996"/>
      <c r="G437" s="657"/>
      <c r="H437" s="658"/>
      <c r="I437" s="658"/>
      <c r="J437" s="659"/>
      <c r="K437" s="659"/>
      <c r="L437" s="650"/>
      <c r="M437" s="651"/>
      <c r="N437" s="652"/>
      <c r="O437" s="660"/>
      <c r="P437" s="661"/>
      <c r="Q437" s="649"/>
    </row>
    <row r="438" spans="1:17" x14ac:dyDescent="0.2">
      <c r="A438" s="653"/>
      <c r="B438" s="654"/>
      <c r="C438" s="654"/>
      <c r="D438" s="655"/>
      <c r="E438" s="656"/>
      <c r="F438" s="996"/>
      <c r="G438" s="657"/>
      <c r="H438" s="658"/>
      <c r="I438" s="658"/>
      <c r="J438" s="659"/>
      <c r="K438" s="659"/>
      <c r="L438" s="650"/>
      <c r="M438" s="651"/>
      <c r="N438" s="652"/>
      <c r="O438" s="660"/>
      <c r="P438" s="661"/>
      <c r="Q438" s="649"/>
    </row>
    <row r="439" spans="1:17" x14ac:dyDescent="0.2">
      <c r="A439" s="653"/>
      <c r="B439" s="654"/>
      <c r="C439" s="654"/>
      <c r="D439" s="655"/>
      <c r="E439" s="656"/>
      <c r="F439" s="996"/>
      <c r="G439" s="657"/>
      <c r="H439" s="658"/>
      <c r="I439" s="658"/>
      <c r="J439" s="659"/>
      <c r="K439" s="659"/>
      <c r="L439" s="650"/>
      <c r="M439" s="651"/>
      <c r="N439" s="652"/>
      <c r="O439" s="660"/>
      <c r="P439" s="661"/>
      <c r="Q439" s="649"/>
    </row>
    <row r="440" spans="1:17" x14ac:dyDescent="0.2">
      <c r="A440" s="653"/>
      <c r="B440" s="654"/>
      <c r="C440" s="654"/>
      <c r="D440" s="655"/>
      <c r="E440" s="656"/>
      <c r="F440" s="996"/>
      <c r="G440" s="657"/>
      <c r="H440" s="658"/>
      <c r="I440" s="658"/>
      <c r="J440" s="659"/>
      <c r="K440" s="659"/>
      <c r="L440" s="650"/>
      <c r="M440" s="651"/>
      <c r="N440" s="652"/>
      <c r="O440" s="660"/>
      <c r="P440" s="661"/>
      <c r="Q440" s="649"/>
    </row>
    <row r="441" spans="1:17" x14ac:dyDescent="0.2">
      <c r="A441" s="653"/>
      <c r="B441" s="654"/>
      <c r="C441" s="654"/>
      <c r="D441" s="655"/>
      <c r="E441" s="656"/>
      <c r="F441" s="996"/>
      <c r="G441" s="657"/>
      <c r="H441" s="658"/>
      <c r="I441" s="658"/>
      <c r="J441" s="659"/>
      <c r="K441" s="659"/>
      <c r="L441" s="650"/>
      <c r="M441" s="651"/>
      <c r="N441" s="652"/>
      <c r="O441" s="660"/>
      <c r="P441" s="661"/>
      <c r="Q441" s="649"/>
    </row>
    <row r="442" spans="1:17" x14ac:dyDescent="0.2">
      <c r="A442" s="653"/>
      <c r="B442" s="654"/>
      <c r="C442" s="654"/>
      <c r="D442" s="655"/>
      <c r="E442" s="656"/>
      <c r="F442" s="996"/>
      <c r="G442" s="657"/>
      <c r="H442" s="658"/>
      <c r="I442" s="658"/>
      <c r="J442" s="659"/>
      <c r="K442" s="659"/>
      <c r="L442" s="650"/>
      <c r="M442" s="651"/>
      <c r="N442" s="652"/>
      <c r="O442" s="660"/>
      <c r="P442" s="661"/>
      <c r="Q442" s="649"/>
    </row>
    <row r="443" spans="1:17" x14ac:dyDescent="0.2">
      <c r="A443" s="653"/>
      <c r="B443" s="654"/>
      <c r="C443" s="654"/>
      <c r="D443" s="655"/>
      <c r="E443" s="656"/>
      <c r="F443" s="996"/>
      <c r="G443" s="657"/>
      <c r="H443" s="658"/>
      <c r="I443" s="658"/>
      <c r="J443" s="659"/>
      <c r="K443" s="659"/>
      <c r="L443" s="650"/>
      <c r="M443" s="651"/>
      <c r="N443" s="652"/>
      <c r="O443" s="660"/>
      <c r="P443" s="661"/>
      <c r="Q443" s="649"/>
    </row>
    <row r="444" spans="1:17" x14ac:dyDescent="0.2">
      <c r="A444" s="653"/>
      <c r="B444" s="654"/>
      <c r="C444" s="654"/>
      <c r="D444" s="655"/>
      <c r="E444" s="656"/>
      <c r="F444" s="996"/>
      <c r="G444" s="657"/>
      <c r="H444" s="658"/>
      <c r="I444" s="658"/>
      <c r="J444" s="659"/>
      <c r="K444" s="659"/>
      <c r="L444" s="650"/>
      <c r="M444" s="651"/>
      <c r="N444" s="652"/>
      <c r="O444" s="660"/>
      <c r="P444" s="661"/>
      <c r="Q444" s="649"/>
    </row>
    <row r="445" spans="1:17" x14ac:dyDescent="0.2">
      <c r="A445" s="653"/>
      <c r="B445" s="654"/>
      <c r="C445" s="654"/>
      <c r="D445" s="655"/>
      <c r="E445" s="656"/>
      <c r="F445" s="996"/>
      <c r="G445" s="657"/>
      <c r="H445" s="658"/>
      <c r="I445" s="658"/>
      <c r="J445" s="659"/>
      <c r="K445" s="659"/>
      <c r="L445" s="650"/>
      <c r="M445" s="651"/>
      <c r="N445" s="652"/>
      <c r="O445" s="660"/>
      <c r="P445" s="661"/>
      <c r="Q445" s="649"/>
    </row>
    <row r="446" spans="1:17" x14ac:dyDescent="0.2">
      <c r="A446" s="653"/>
      <c r="B446" s="654"/>
      <c r="C446" s="654"/>
      <c r="D446" s="655"/>
      <c r="E446" s="656"/>
      <c r="F446" s="996"/>
      <c r="G446" s="657"/>
      <c r="H446" s="658"/>
      <c r="I446" s="658"/>
      <c r="J446" s="659"/>
      <c r="K446" s="659"/>
      <c r="L446" s="650"/>
      <c r="M446" s="651"/>
      <c r="N446" s="652"/>
      <c r="O446" s="660"/>
      <c r="P446" s="661"/>
      <c r="Q446" s="649"/>
    </row>
    <row r="447" spans="1:17" x14ac:dyDescent="0.2">
      <c r="A447" s="653"/>
      <c r="B447" s="654"/>
      <c r="C447" s="654"/>
      <c r="D447" s="655"/>
      <c r="E447" s="656"/>
      <c r="F447" s="996"/>
      <c r="G447" s="657"/>
      <c r="H447" s="658"/>
      <c r="I447" s="658"/>
      <c r="J447" s="659"/>
      <c r="K447" s="659"/>
      <c r="L447" s="650"/>
      <c r="M447" s="651"/>
      <c r="N447" s="652"/>
      <c r="O447" s="660"/>
      <c r="P447" s="661"/>
      <c r="Q447" s="649"/>
    </row>
    <row r="448" spans="1:17" x14ac:dyDescent="0.2">
      <c r="A448" s="653"/>
      <c r="B448" s="654"/>
      <c r="C448" s="654"/>
      <c r="D448" s="655"/>
      <c r="E448" s="656"/>
      <c r="F448" s="996"/>
      <c r="G448" s="657"/>
      <c r="H448" s="658"/>
      <c r="I448" s="658"/>
      <c r="J448" s="659"/>
      <c r="K448" s="659"/>
      <c r="L448" s="650"/>
      <c r="M448" s="651"/>
      <c r="N448" s="652"/>
      <c r="O448" s="660"/>
      <c r="P448" s="661"/>
      <c r="Q448" s="649"/>
    </row>
    <row r="449" spans="1:17" x14ac:dyDescent="0.2">
      <c r="A449" s="653"/>
      <c r="B449" s="654"/>
      <c r="C449" s="654"/>
      <c r="D449" s="655"/>
      <c r="E449" s="656"/>
      <c r="F449" s="996"/>
      <c r="G449" s="657"/>
      <c r="H449" s="658"/>
      <c r="I449" s="658"/>
      <c r="J449" s="659"/>
      <c r="K449" s="659"/>
      <c r="L449" s="650"/>
      <c r="M449" s="651"/>
      <c r="N449" s="652"/>
      <c r="O449" s="660"/>
      <c r="P449" s="661"/>
      <c r="Q449" s="649"/>
    </row>
    <row r="450" spans="1:17" x14ac:dyDescent="0.2">
      <c r="A450" s="653"/>
      <c r="B450" s="654"/>
      <c r="C450" s="654"/>
      <c r="D450" s="655"/>
      <c r="E450" s="656"/>
      <c r="F450" s="996"/>
      <c r="G450" s="657"/>
      <c r="H450" s="658"/>
      <c r="I450" s="658"/>
      <c r="J450" s="659"/>
      <c r="K450" s="659"/>
      <c r="L450" s="650"/>
      <c r="M450" s="651"/>
      <c r="N450" s="652"/>
      <c r="O450" s="660"/>
      <c r="P450" s="661"/>
      <c r="Q450" s="649"/>
    </row>
    <row r="451" spans="1:17" x14ac:dyDescent="0.2">
      <c r="A451" s="653"/>
      <c r="B451" s="654"/>
      <c r="C451" s="654"/>
      <c r="D451" s="655"/>
      <c r="E451" s="656"/>
      <c r="F451" s="996"/>
      <c r="G451" s="657"/>
      <c r="H451" s="658"/>
      <c r="I451" s="658"/>
      <c r="J451" s="659"/>
      <c r="K451" s="659"/>
      <c r="L451" s="650"/>
      <c r="M451" s="651"/>
      <c r="N451" s="652"/>
      <c r="O451" s="660"/>
      <c r="P451" s="661"/>
      <c r="Q451" s="649"/>
    </row>
    <row r="452" spans="1:17" x14ac:dyDescent="0.2">
      <c r="A452" s="653"/>
      <c r="B452" s="654"/>
      <c r="C452" s="654"/>
      <c r="D452" s="655"/>
      <c r="E452" s="656"/>
      <c r="F452" s="996"/>
      <c r="G452" s="657"/>
      <c r="H452" s="658"/>
      <c r="I452" s="658"/>
      <c r="J452" s="659"/>
      <c r="K452" s="659"/>
      <c r="L452" s="650"/>
      <c r="M452" s="651"/>
      <c r="N452" s="652"/>
      <c r="O452" s="660"/>
      <c r="P452" s="661"/>
      <c r="Q452" s="649"/>
    </row>
    <row r="453" spans="1:17" x14ac:dyDescent="0.2">
      <c r="A453" s="653"/>
      <c r="B453" s="654"/>
      <c r="C453" s="654"/>
      <c r="D453" s="655"/>
      <c r="E453" s="656"/>
      <c r="F453" s="996"/>
      <c r="G453" s="657"/>
      <c r="H453" s="658"/>
      <c r="I453" s="658"/>
      <c r="J453" s="659"/>
      <c r="K453" s="659"/>
      <c r="L453" s="650"/>
      <c r="M453" s="651"/>
      <c r="N453" s="652"/>
      <c r="O453" s="660"/>
      <c r="P453" s="661"/>
      <c r="Q453" s="649"/>
    </row>
    <row r="454" spans="1:17" x14ac:dyDescent="0.2">
      <c r="A454" s="653"/>
      <c r="B454" s="654"/>
      <c r="C454" s="654"/>
      <c r="D454" s="655"/>
      <c r="E454" s="656"/>
      <c r="F454" s="996"/>
      <c r="G454" s="657"/>
      <c r="H454" s="658"/>
      <c r="I454" s="658"/>
      <c r="J454" s="659"/>
      <c r="K454" s="659"/>
      <c r="L454" s="650"/>
      <c r="M454" s="651"/>
      <c r="N454" s="652"/>
      <c r="O454" s="660"/>
      <c r="P454" s="661"/>
      <c r="Q454" s="649"/>
    </row>
    <row r="455" spans="1:17" x14ac:dyDescent="0.2">
      <c r="A455" s="653"/>
      <c r="B455" s="654"/>
      <c r="C455" s="654"/>
      <c r="D455" s="655"/>
      <c r="E455" s="656"/>
      <c r="F455" s="996"/>
      <c r="G455" s="657"/>
      <c r="H455" s="658"/>
      <c r="I455" s="658"/>
      <c r="J455" s="659"/>
      <c r="K455" s="659"/>
      <c r="L455" s="650"/>
      <c r="M455" s="651"/>
      <c r="N455" s="652"/>
      <c r="O455" s="660"/>
      <c r="P455" s="661"/>
      <c r="Q455" s="649"/>
    </row>
    <row r="456" spans="1:17" x14ac:dyDescent="0.2">
      <c r="A456" s="653"/>
      <c r="B456" s="654"/>
      <c r="C456" s="654"/>
      <c r="D456" s="655"/>
      <c r="E456" s="656"/>
      <c r="F456" s="996"/>
      <c r="G456" s="657"/>
      <c r="H456" s="658"/>
      <c r="I456" s="658"/>
      <c r="J456" s="659"/>
      <c r="K456" s="659"/>
      <c r="L456" s="650"/>
      <c r="M456" s="651"/>
      <c r="N456" s="652"/>
      <c r="O456" s="660"/>
      <c r="P456" s="661"/>
      <c r="Q456" s="649"/>
    </row>
    <row r="457" spans="1:17" x14ac:dyDescent="0.2">
      <c r="A457" s="653"/>
      <c r="B457" s="654"/>
      <c r="C457" s="654"/>
      <c r="D457" s="655"/>
      <c r="E457" s="656"/>
      <c r="F457" s="996"/>
      <c r="G457" s="657"/>
      <c r="H457" s="658"/>
      <c r="I457" s="658"/>
      <c r="J457" s="659"/>
      <c r="K457" s="659"/>
      <c r="L457" s="650"/>
      <c r="M457" s="651"/>
      <c r="N457" s="652"/>
      <c r="O457" s="660"/>
      <c r="P457" s="661"/>
      <c r="Q457" s="649"/>
    </row>
    <row r="458" spans="1:17" x14ac:dyDescent="0.2">
      <c r="A458" s="653"/>
      <c r="B458" s="654"/>
      <c r="C458" s="654"/>
      <c r="D458" s="655"/>
      <c r="E458" s="656"/>
      <c r="F458" s="996"/>
      <c r="G458" s="657"/>
      <c r="H458" s="658"/>
      <c r="I458" s="658"/>
      <c r="J458" s="659"/>
      <c r="K458" s="659"/>
      <c r="L458" s="650"/>
      <c r="M458" s="651"/>
      <c r="N458" s="652"/>
      <c r="O458" s="660"/>
      <c r="P458" s="661"/>
      <c r="Q458" s="649"/>
    </row>
    <row r="459" spans="1:17" x14ac:dyDescent="0.2">
      <c r="A459" s="653"/>
      <c r="B459" s="654"/>
      <c r="C459" s="654"/>
      <c r="D459" s="655"/>
      <c r="E459" s="656"/>
      <c r="F459" s="996"/>
      <c r="G459" s="657"/>
      <c r="H459" s="658"/>
      <c r="I459" s="658"/>
      <c r="J459" s="659"/>
      <c r="K459" s="659"/>
      <c r="L459" s="650"/>
      <c r="M459" s="651"/>
      <c r="N459" s="652"/>
      <c r="O459" s="660"/>
      <c r="P459" s="661"/>
      <c r="Q459" s="649"/>
    </row>
    <row r="460" spans="1:17" x14ac:dyDescent="0.2">
      <c r="A460" s="653"/>
      <c r="B460" s="654"/>
      <c r="C460" s="654"/>
      <c r="D460" s="655"/>
      <c r="E460" s="656"/>
      <c r="F460" s="996"/>
      <c r="G460" s="657"/>
      <c r="H460" s="658"/>
      <c r="I460" s="658"/>
      <c r="J460" s="659"/>
      <c r="K460" s="659"/>
      <c r="L460" s="650"/>
      <c r="M460" s="651"/>
      <c r="N460" s="652"/>
      <c r="O460" s="660"/>
      <c r="P460" s="661"/>
      <c r="Q460" s="649"/>
    </row>
    <row r="461" spans="1:17" x14ac:dyDescent="0.2">
      <c r="A461" s="653"/>
      <c r="B461" s="654"/>
      <c r="C461" s="654"/>
      <c r="D461" s="655"/>
      <c r="E461" s="656"/>
      <c r="F461" s="996"/>
      <c r="G461" s="657"/>
      <c r="H461" s="658"/>
      <c r="I461" s="658"/>
      <c r="J461" s="659"/>
      <c r="K461" s="659"/>
      <c r="L461" s="650"/>
      <c r="M461" s="651"/>
      <c r="N461" s="652"/>
      <c r="O461" s="660"/>
      <c r="P461" s="661"/>
      <c r="Q461" s="649"/>
    </row>
    <row r="462" spans="1:17" x14ac:dyDescent="0.2">
      <c r="A462" s="653"/>
      <c r="B462" s="654"/>
      <c r="C462" s="654"/>
      <c r="D462" s="655"/>
      <c r="E462" s="656"/>
      <c r="F462" s="996"/>
      <c r="G462" s="657"/>
      <c r="H462" s="658"/>
      <c r="I462" s="658"/>
      <c r="J462" s="659"/>
      <c r="K462" s="659"/>
      <c r="L462" s="650"/>
      <c r="M462" s="651"/>
      <c r="N462" s="652"/>
      <c r="O462" s="660"/>
      <c r="P462" s="661"/>
      <c r="Q462" s="649"/>
    </row>
    <row r="463" spans="1:17" x14ac:dyDescent="0.2">
      <c r="A463" s="653"/>
      <c r="B463" s="654"/>
      <c r="C463" s="654"/>
      <c r="D463" s="655"/>
      <c r="E463" s="656"/>
      <c r="F463" s="996"/>
      <c r="G463" s="657"/>
      <c r="H463" s="658"/>
      <c r="I463" s="658"/>
      <c r="J463" s="659"/>
      <c r="K463" s="659"/>
      <c r="L463" s="650"/>
      <c r="M463" s="651"/>
      <c r="N463" s="652"/>
      <c r="O463" s="660"/>
      <c r="P463" s="661"/>
      <c r="Q463" s="649"/>
    </row>
    <row r="464" spans="1:17" x14ac:dyDescent="0.2">
      <c r="A464" s="653"/>
      <c r="B464" s="654"/>
      <c r="C464" s="654"/>
      <c r="D464" s="655"/>
      <c r="E464" s="656"/>
      <c r="F464" s="996"/>
      <c r="G464" s="657"/>
      <c r="H464" s="658"/>
      <c r="I464" s="658"/>
      <c r="J464" s="659"/>
      <c r="K464" s="659"/>
      <c r="L464" s="650"/>
      <c r="M464" s="651"/>
      <c r="N464" s="652"/>
      <c r="O464" s="660"/>
      <c r="P464" s="661"/>
      <c r="Q464" s="649"/>
    </row>
    <row r="465" spans="1:17" x14ac:dyDescent="0.2">
      <c r="A465" s="653"/>
      <c r="B465" s="654"/>
      <c r="C465" s="654"/>
      <c r="D465" s="655"/>
      <c r="E465" s="656"/>
      <c r="F465" s="996"/>
      <c r="G465" s="657"/>
      <c r="H465" s="658"/>
      <c r="I465" s="658"/>
      <c r="J465" s="659"/>
      <c r="K465" s="659"/>
      <c r="L465" s="650"/>
      <c r="M465" s="651"/>
      <c r="N465" s="652"/>
      <c r="O465" s="660"/>
      <c r="P465" s="661"/>
      <c r="Q465" s="649"/>
    </row>
    <row r="466" spans="1:17" x14ac:dyDescent="0.2">
      <c r="A466" s="653"/>
      <c r="B466" s="654"/>
      <c r="C466" s="654"/>
      <c r="D466" s="655"/>
      <c r="E466" s="656"/>
      <c r="F466" s="996"/>
      <c r="G466" s="657"/>
      <c r="H466" s="658"/>
      <c r="I466" s="658"/>
      <c r="J466" s="659"/>
      <c r="K466" s="659"/>
      <c r="L466" s="650"/>
      <c r="M466" s="651"/>
      <c r="N466" s="652"/>
      <c r="O466" s="660"/>
      <c r="P466" s="661"/>
      <c r="Q466" s="649"/>
    </row>
    <row r="467" spans="1:17" x14ac:dyDescent="0.2">
      <c r="A467" s="653"/>
      <c r="B467" s="654"/>
      <c r="C467" s="654"/>
      <c r="D467" s="655"/>
      <c r="E467" s="656"/>
      <c r="F467" s="996"/>
      <c r="G467" s="657"/>
      <c r="H467" s="658"/>
      <c r="I467" s="658"/>
      <c r="J467" s="659"/>
      <c r="K467" s="659"/>
      <c r="L467" s="650"/>
      <c r="M467" s="651"/>
      <c r="N467" s="652"/>
      <c r="O467" s="660"/>
      <c r="P467" s="661"/>
      <c r="Q467" s="649"/>
    </row>
    <row r="468" spans="1:17" x14ac:dyDescent="0.2">
      <c r="A468" s="653"/>
      <c r="B468" s="654"/>
      <c r="C468" s="654"/>
      <c r="D468" s="655"/>
      <c r="E468" s="656"/>
      <c r="F468" s="996"/>
      <c r="G468" s="657"/>
      <c r="H468" s="658"/>
      <c r="I468" s="658"/>
      <c r="J468" s="659"/>
      <c r="K468" s="659"/>
      <c r="L468" s="650"/>
      <c r="M468" s="651"/>
      <c r="N468" s="652"/>
      <c r="O468" s="660"/>
      <c r="P468" s="661"/>
      <c r="Q468" s="649"/>
    </row>
    <row r="469" spans="1:17" x14ac:dyDescent="0.2">
      <c r="A469" s="653"/>
      <c r="B469" s="654"/>
      <c r="C469" s="654"/>
      <c r="D469" s="655"/>
      <c r="E469" s="656"/>
      <c r="F469" s="996"/>
      <c r="G469" s="657"/>
      <c r="H469" s="658"/>
      <c r="I469" s="658"/>
      <c r="J469" s="659"/>
      <c r="K469" s="659"/>
      <c r="L469" s="650"/>
      <c r="M469" s="651"/>
      <c r="N469" s="652"/>
      <c r="O469" s="660"/>
      <c r="P469" s="661"/>
      <c r="Q469" s="649"/>
    </row>
    <row r="470" spans="1:17" x14ac:dyDescent="0.2">
      <c r="A470" s="653"/>
      <c r="B470" s="654"/>
      <c r="C470" s="654"/>
      <c r="D470" s="655"/>
      <c r="E470" s="656"/>
      <c r="F470" s="996"/>
      <c r="G470" s="657"/>
      <c r="H470" s="658"/>
      <c r="I470" s="658"/>
      <c r="J470" s="659"/>
      <c r="K470" s="659"/>
      <c r="L470" s="650"/>
      <c r="M470" s="651"/>
      <c r="N470" s="652"/>
      <c r="O470" s="660"/>
      <c r="P470" s="661"/>
      <c r="Q470" s="649"/>
    </row>
    <row r="471" spans="1:17" x14ac:dyDescent="0.2">
      <c r="A471" s="653"/>
      <c r="B471" s="654"/>
      <c r="C471" s="654"/>
      <c r="D471" s="655"/>
      <c r="E471" s="656"/>
      <c r="F471" s="996"/>
      <c r="G471" s="657"/>
      <c r="H471" s="658"/>
      <c r="I471" s="658"/>
      <c r="J471" s="659"/>
      <c r="K471" s="659"/>
      <c r="L471" s="650"/>
      <c r="M471" s="651"/>
      <c r="N471" s="652"/>
      <c r="O471" s="660"/>
      <c r="P471" s="661"/>
      <c r="Q471" s="649"/>
    </row>
    <row r="472" spans="1:17" x14ac:dyDescent="0.2">
      <c r="A472" s="653"/>
      <c r="B472" s="654"/>
      <c r="C472" s="654"/>
      <c r="D472" s="655"/>
      <c r="E472" s="656"/>
      <c r="F472" s="996"/>
      <c r="G472" s="657"/>
      <c r="H472" s="658"/>
      <c r="I472" s="658"/>
      <c r="J472" s="659"/>
      <c r="K472" s="659"/>
      <c r="L472" s="650"/>
      <c r="M472" s="651"/>
      <c r="N472" s="652"/>
      <c r="O472" s="660"/>
      <c r="P472" s="661"/>
      <c r="Q472" s="649"/>
    </row>
    <row r="473" spans="1:17" x14ac:dyDescent="0.2">
      <c r="A473" s="653"/>
      <c r="B473" s="654"/>
      <c r="C473" s="654"/>
      <c r="D473" s="655"/>
      <c r="E473" s="656"/>
      <c r="F473" s="996"/>
      <c r="G473" s="657"/>
      <c r="H473" s="658"/>
      <c r="I473" s="658"/>
      <c r="J473" s="659"/>
      <c r="K473" s="659"/>
      <c r="L473" s="650"/>
      <c r="M473" s="651"/>
      <c r="N473" s="652"/>
      <c r="O473" s="660"/>
      <c r="P473" s="661"/>
      <c r="Q473" s="649"/>
    </row>
    <row r="474" spans="1:17" x14ac:dyDescent="0.2">
      <c r="A474" s="653"/>
      <c r="B474" s="654"/>
      <c r="C474" s="654"/>
      <c r="D474" s="655"/>
      <c r="E474" s="656"/>
      <c r="F474" s="996"/>
      <c r="G474" s="657"/>
      <c r="H474" s="658"/>
      <c r="I474" s="658"/>
      <c r="J474" s="659"/>
      <c r="K474" s="659"/>
      <c r="L474" s="650"/>
      <c r="M474" s="651"/>
      <c r="N474" s="652"/>
      <c r="O474" s="660"/>
      <c r="P474" s="661"/>
      <c r="Q474" s="649"/>
    </row>
    <row r="475" spans="1:17" x14ac:dyDescent="0.2">
      <c r="A475" s="653"/>
      <c r="B475" s="654"/>
      <c r="C475" s="654"/>
      <c r="D475" s="655"/>
      <c r="E475" s="656"/>
      <c r="F475" s="996"/>
      <c r="G475" s="657"/>
      <c r="H475" s="658"/>
      <c r="I475" s="658"/>
      <c r="J475" s="659"/>
      <c r="K475" s="659"/>
      <c r="L475" s="650"/>
      <c r="M475" s="651"/>
      <c r="N475" s="652"/>
      <c r="O475" s="660"/>
      <c r="P475" s="661"/>
      <c r="Q475" s="649"/>
    </row>
    <row r="476" spans="1:17" x14ac:dyDescent="0.2">
      <c r="A476" s="653"/>
      <c r="B476" s="654"/>
      <c r="C476" s="654"/>
      <c r="D476" s="655"/>
      <c r="E476" s="656"/>
      <c r="F476" s="996"/>
      <c r="G476" s="657"/>
      <c r="H476" s="658"/>
      <c r="I476" s="658"/>
      <c r="J476" s="659"/>
      <c r="K476" s="659"/>
      <c r="L476" s="650"/>
      <c r="M476" s="651"/>
      <c r="N476" s="652"/>
      <c r="O476" s="660"/>
      <c r="P476" s="661"/>
      <c r="Q476" s="649"/>
    </row>
    <row r="477" spans="1:17" x14ac:dyDescent="0.2">
      <c r="A477" s="653"/>
      <c r="B477" s="654"/>
      <c r="C477" s="654"/>
      <c r="D477" s="655"/>
      <c r="E477" s="656"/>
      <c r="F477" s="996"/>
      <c r="G477" s="657"/>
      <c r="H477" s="658"/>
      <c r="I477" s="658"/>
      <c r="J477" s="659"/>
      <c r="K477" s="659"/>
      <c r="L477" s="650"/>
      <c r="M477" s="651"/>
      <c r="N477" s="652"/>
      <c r="O477" s="660"/>
      <c r="P477" s="661"/>
      <c r="Q477" s="649"/>
    </row>
    <row r="478" spans="1:17" x14ac:dyDescent="0.2">
      <c r="A478" s="653"/>
      <c r="B478" s="654"/>
      <c r="C478" s="654"/>
      <c r="D478" s="655"/>
      <c r="E478" s="656"/>
      <c r="F478" s="996"/>
      <c r="G478" s="657"/>
      <c r="H478" s="658"/>
      <c r="I478" s="658"/>
      <c r="J478" s="659"/>
      <c r="K478" s="659"/>
      <c r="L478" s="650"/>
      <c r="M478" s="651"/>
      <c r="N478" s="652"/>
      <c r="O478" s="660"/>
      <c r="P478" s="661"/>
      <c r="Q478" s="649"/>
    </row>
    <row r="479" spans="1:17" x14ac:dyDescent="0.2">
      <c r="A479" s="653"/>
      <c r="B479" s="654"/>
      <c r="C479" s="654"/>
      <c r="D479" s="655"/>
      <c r="E479" s="656"/>
      <c r="F479" s="996"/>
      <c r="G479" s="657"/>
      <c r="H479" s="658"/>
      <c r="I479" s="658"/>
      <c r="J479" s="659"/>
      <c r="K479" s="659"/>
      <c r="L479" s="650"/>
      <c r="M479" s="651"/>
      <c r="N479" s="652"/>
      <c r="O479" s="660"/>
      <c r="P479" s="661"/>
      <c r="Q479" s="649"/>
    </row>
    <row r="480" spans="1:17" x14ac:dyDescent="0.2">
      <c r="A480" s="653"/>
      <c r="B480" s="654"/>
      <c r="C480" s="654"/>
      <c r="D480" s="655"/>
      <c r="E480" s="656"/>
      <c r="F480" s="996"/>
      <c r="G480" s="657"/>
      <c r="H480" s="658"/>
      <c r="I480" s="658"/>
      <c r="J480" s="659"/>
      <c r="K480" s="659"/>
      <c r="L480" s="650"/>
      <c r="M480" s="651"/>
      <c r="N480" s="652"/>
      <c r="O480" s="660"/>
      <c r="P480" s="661"/>
      <c r="Q480" s="649"/>
    </row>
    <row r="481" spans="1:17" x14ac:dyDescent="0.2">
      <c r="A481" s="653"/>
      <c r="B481" s="654"/>
      <c r="C481" s="654"/>
      <c r="D481" s="655"/>
      <c r="E481" s="656"/>
      <c r="F481" s="996"/>
      <c r="G481" s="657"/>
      <c r="H481" s="658"/>
      <c r="I481" s="658"/>
      <c r="J481" s="659"/>
      <c r="K481" s="659"/>
      <c r="L481" s="650"/>
      <c r="M481" s="651"/>
      <c r="N481" s="652"/>
      <c r="O481" s="660"/>
      <c r="P481" s="661"/>
      <c r="Q481" s="649"/>
    </row>
    <row r="482" spans="1:17" x14ac:dyDescent="0.2">
      <c r="A482" s="653"/>
      <c r="B482" s="654"/>
      <c r="C482" s="654"/>
      <c r="D482" s="655"/>
      <c r="E482" s="656"/>
      <c r="F482" s="996"/>
      <c r="G482" s="657"/>
      <c r="H482" s="658"/>
      <c r="I482" s="658"/>
      <c r="J482" s="659"/>
      <c r="K482" s="659"/>
      <c r="L482" s="650"/>
      <c r="M482" s="651"/>
      <c r="N482" s="652"/>
      <c r="O482" s="660"/>
      <c r="P482" s="661"/>
      <c r="Q482" s="649"/>
    </row>
    <row r="483" spans="1:17" x14ac:dyDescent="0.2">
      <c r="A483" s="653"/>
      <c r="B483" s="654"/>
      <c r="C483" s="654"/>
      <c r="D483" s="655"/>
      <c r="E483" s="656"/>
      <c r="F483" s="996"/>
      <c r="G483" s="657"/>
      <c r="H483" s="658"/>
      <c r="I483" s="658"/>
      <c r="J483" s="659"/>
      <c r="K483" s="659"/>
      <c r="L483" s="650"/>
      <c r="M483" s="651"/>
      <c r="N483" s="652"/>
      <c r="O483" s="660"/>
      <c r="P483" s="661"/>
      <c r="Q483" s="649"/>
    </row>
    <row r="484" spans="1:17" x14ac:dyDescent="0.2">
      <c r="A484" s="653"/>
      <c r="B484" s="654"/>
      <c r="C484" s="654"/>
      <c r="D484" s="655"/>
      <c r="E484" s="656"/>
      <c r="F484" s="996"/>
      <c r="G484" s="657"/>
      <c r="H484" s="658"/>
      <c r="I484" s="658"/>
      <c r="J484" s="659"/>
      <c r="K484" s="659"/>
      <c r="L484" s="650"/>
      <c r="M484" s="651"/>
      <c r="N484" s="652"/>
      <c r="O484" s="660"/>
      <c r="P484" s="661"/>
      <c r="Q484" s="649"/>
    </row>
    <row r="485" spans="1:17" x14ac:dyDescent="0.2">
      <c r="A485" s="653"/>
      <c r="B485" s="654"/>
      <c r="C485" s="654"/>
      <c r="D485" s="655"/>
      <c r="E485" s="656"/>
      <c r="F485" s="996"/>
      <c r="G485" s="657"/>
      <c r="H485" s="658"/>
      <c r="I485" s="658"/>
      <c r="J485" s="659"/>
      <c r="K485" s="659"/>
      <c r="L485" s="650"/>
      <c r="M485" s="651"/>
      <c r="N485" s="652"/>
      <c r="O485" s="660"/>
      <c r="P485" s="661"/>
      <c r="Q485" s="649"/>
    </row>
    <row r="486" spans="1:17" x14ac:dyDescent="0.2">
      <c r="A486" s="653"/>
      <c r="B486" s="654"/>
      <c r="C486" s="654"/>
      <c r="D486" s="655"/>
      <c r="E486" s="656"/>
      <c r="F486" s="996"/>
      <c r="G486" s="657"/>
      <c r="H486" s="658"/>
      <c r="I486" s="658"/>
      <c r="J486" s="659"/>
      <c r="K486" s="659"/>
      <c r="L486" s="650"/>
      <c r="M486" s="651"/>
      <c r="N486" s="652"/>
      <c r="O486" s="660"/>
      <c r="P486" s="661"/>
      <c r="Q486" s="649"/>
    </row>
    <row r="487" spans="1:17" x14ac:dyDescent="0.2">
      <c r="A487" s="653"/>
      <c r="B487" s="654"/>
      <c r="C487" s="654"/>
      <c r="D487" s="655"/>
      <c r="E487" s="656"/>
      <c r="F487" s="996"/>
      <c r="G487" s="657"/>
      <c r="H487" s="658"/>
      <c r="I487" s="658"/>
      <c r="J487" s="659"/>
      <c r="K487" s="659"/>
      <c r="L487" s="650"/>
      <c r="M487" s="651"/>
      <c r="N487" s="652"/>
      <c r="O487" s="660"/>
      <c r="P487" s="661"/>
      <c r="Q487" s="649"/>
    </row>
    <row r="488" spans="1:17" x14ac:dyDescent="0.2">
      <c r="A488" s="653"/>
      <c r="B488" s="654"/>
      <c r="C488" s="654"/>
      <c r="D488" s="655"/>
      <c r="E488" s="656"/>
      <c r="F488" s="996"/>
      <c r="G488" s="657"/>
      <c r="H488" s="658"/>
      <c r="I488" s="658"/>
      <c r="J488" s="659"/>
      <c r="K488" s="659"/>
      <c r="L488" s="650"/>
      <c r="M488" s="651"/>
      <c r="N488" s="652"/>
      <c r="O488" s="660"/>
      <c r="P488" s="661"/>
      <c r="Q488" s="649"/>
    </row>
    <row r="489" spans="1:17" x14ac:dyDescent="0.2">
      <c r="A489" s="653"/>
      <c r="B489" s="654"/>
      <c r="C489" s="654"/>
      <c r="D489" s="655"/>
      <c r="E489" s="656"/>
      <c r="F489" s="996"/>
      <c r="G489" s="657"/>
      <c r="H489" s="658"/>
      <c r="I489" s="658"/>
      <c r="J489" s="659"/>
      <c r="K489" s="659"/>
      <c r="L489" s="650"/>
      <c r="M489" s="651"/>
      <c r="N489" s="652"/>
      <c r="O489" s="660"/>
      <c r="P489" s="661"/>
      <c r="Q489" s="649"/>
    </row>
    <row r="490" spans="1:17" x14ac:dyDescent="0.2">
      <c r="A490" s="653"/>
      <c r="B490" s="654"/>
      <c r="C490" s="654"/>
      <c r="D490" s="655"/>
      <c r="E490" s="656"/>
      <c r="F490" s="996"/>
      <c r="G490" s="657"/>
      <c r="H490" s="658"/>
      <c r="I490" s="658"/>
      <c r="J490" s="659"/>
      <c r="K490" s="659"/>
      <c r="L490" s="650"/>
      <c r="M490" s="651"/>
      <c r="N490" s="652"/>
      <c r="O490" s="660"/>
      <c r="P490" s="661"/>
      <c r="Q490" s="649"/>
    </row>
    <row r="491" spans="1:17" x14ac:dyDescent="0.2">
      <c r="A491" s="653"/>
      <c r="B491" s="654"/>
      <c r="C491" s="654"/>
      <c r="D491" s="655"/>
      <c r="E491" s="656"/>
      <c r="F491" s="996"/>
      <c r="G491" s="657"/>
      <c r="H491" s="658"/>
      <c r="I491" s="658"/>
      <c r="J491" s="659"/>
      <c r="K491" s="659"/>
      <c r="L491" s="650"/>
      <c r="M491" s="651"/>
      <c r="N491" s="652"/>
      <c r="O491" s="660"/>
      <c r="P491" s="661"/>
      <c r="Q491" s="649"/>
    </row>
    <row r="492" spans="1:17" x14ac:dyDescent="0.2">
      <c r="A492" s="653"/>
      <c r="B492" s="654"/>
      <c r="C492" s="654"/>
      <c r="D492" s="655"/>
      <c r="E492" s="656"/>
      <c r="F492" s="996"/>
      <c r="G492" s="657"/>
      <c r="H492" s="658"/>
      <c r="I492" s="658"/>
      <c r="J492" s="659"/>
      <c r="K492" s="659"/>
      <c r="L492" s="650"/>
      <c r="M492" s="651"/>
      <c r="N492" s="652"/>
      <c r="O492" s="660"/>
      <c r="P492" s="661"/>
      <c r="Q492" s="649"/>
    </row>
    <row r="493" spans="1:17" x14ac:dyDescent="0.2">
      <c r="A493" s="653"/>
      <c r="B493" s="654"/>
      <c r="C493" s="654"/>
      <c r="D493" s="655"/>
      <c r="E493" s="656"/>
      <c r="F493" s="996"/>
      <c r="G493" s="657"/>
      <c r="H493" s="658"/>
      <c r="I493" s="658"/>
      <c r="J493" s="659"/>
      <c r="K493" s="659"/>
      <c r="L493" s="650"/>
      <c r="M493" s="651"/>
      <c r="N493" s="652"/>
      <c r="O493" s="660"/>
      <c r="P493" s="661"/>
      <c r="Q493" s="649"/>
    </row>
    <row r="494" spans="1:17" x14ac:dyDescent="0.2">
      <c r="A494" s="653"/>
      <c r="B494" s="654"/>
      <c r="C494" s="654"/>
      <c r="D494" s="655"/>
      <c r="E494" s="656"/>
      <c r="F494" s="996"/>
      <c r="G494" s="657"/>
      <c r="H494" s="658"/>
      <c r="I494" s="658"/>
      <c r="J494" s="659"/>
      <c r="K494" s="659"/>
      <c r="L494" s="650"/>
      <c r="M494" s="651"/>
      <c r="N494" s="652"/>
      <c r="O494" s="660"/>
      <c r="P494" s="661"/>
      <c r="Q494" s="649"/>
    </row>
    <row r="495" spans="1:17" x14ac:dyDescent="0.2">
      <c r="A495" s="653"/>
      <c r="B495" s="654"/>
      <c r="C495" s="654"/>
      <c r="D495" s="655"/>
      <c r="E495" s="656"/>
      <c r="F495" s="996"/>
      <c r="G495" s="657"/>
      <c r="H495" s="658"/>
      <c r="I495" s="658"/>
      <c r="J495" s="659"/>
      <c r="K495" s="659"/>
      <c r="L495" s="650"/>
      <c r="M495" s="651"/>
      <c r="N495" s="652"/>
      <c r="O495" s="660"/>
      <c r="P495" s="661"/>
      <c r="Q495" s="649"/>
    </row>
    <row r="496" spans="1:17" x14ac:dyDescent="0.2">
      <c r="A496" s="653"/>
      <c r="B496" s="654"/>
      <c r="C496" s="654"/>
      <c r="D496" s="655"/>
      <c r="E496" s="656"/>
      <c r="F496" s="996"/>
      <c r="G496" s="657"/>
      <c r="H496" s="658"/>
      <c r="I496" s="658"/>
      <c r="J496" s="659"/>
      <c r="K496" s="659"/>
      <c r="L496" s="650"/>
      <c r="M496" s="651"/>
      <c r="N496" s="652"/>
      <c r="O496" s="660"/>
      <c r="P496" s="661"/>
      <c r="Q496" s="649"/>
    </row>
    <row r="497" spans="1:17" x14ac:dyDescent="0.2">
      <c r="A497" s="653"/>
      <c r="B497" s="654"/>
      <c r="C497" s="654"/>
      <c r="D497" s="655"/>
      <c r="E497" s="656"/>
      <c r="F497" s="996"/>
      <c r="G497" s="657"/>
      <c r="H497" s="658"/>
      <c r="I497" s="658"/>
      <c r="J497" s="659"/>
      <c r="K497" s="659"/>
      <c r="L497" s="650"/>
      <c r="M497" s="651"/>
      <c r="N497" s="652"/>
      <c r="O497" s="660"/>
      <c r="P497" s="661"/>
      <c r="Q497" s="649"/>
    </row>
    <row r="498" spans="1:17" x14ac:dyDescent="0.2">
      <c r="A498" s="653"/>
      <c r="B498" s="654"/>
      <c r="C498" s="654"/>
      <c r="D498" s="655"/>
      <c r="E498" s="656"/>
      <c r="F498" s="996"/>
      <c r="G498" s="657"/>
      <c r="H498" s="658"/>
      <c r="I498" s="658"/>
      <c r="J498" s="659"/>
      <c r="K498" s="659"/>
      <c r="L498" s="650"/>
      <c r="M498" s="651"/>
      <c r="N498" s="652"/>
      <c r="O498" s="660"/>
      <c r="P498" s="661"/>
      <c r="Q498" s="649"/>
    </row>
    <row r="499" spans="1:17" x14ac:dyDescent="0.2">
      <c r="A499" s="653"/>
      <c r="B499" s="654"/>
      <c r="C499" s="654"/>
      <c r="D499" s="655"/>
      <c r="E499" s="656"/>
      <c r="F499" s="996"/>
      <c r="G499" s="657"/>
      <c r="H499" s="658"/>
      <c r="I499" s="658"/>
      <c r="J499" s="659"/>
      <c r="K499" s="659"/>
      <c r="L499" s="650"/>
      <c r="M499" s="651"/>
      <c r="N499" s="652"/>
      <c r="O499" s="660"/>
      <c r="P499" s="661"/>
      <c r="Q499" s="649"/>
    </row>
    <row r="500" spans="1:17" x14ac:dyDescent="0.2">
      <c r="A500" s="653"/>
      <c r="B500" s="654"/>
      <c r="C500" s="654"/>
      <c r="D500" s="655"/>
      <c r="E500" s="656"/>
      <c r="F500" s="996"/>
      <c r="G500" s="657"/>
      <c r="H500" s="658"/>
      <c r="I500" s="658"/>
      <c r="J500" s="659"/>
      <c r="K500" s="659"/>
      <c r="L500" s="650"/>
      <c r="M500" s="651"/>
      <c r="N500" s="652"/>
      <c r="O500" s="660"/>
      <c r="P500" s="661"/>
      <c r="Q500" s="649"/>
    </row>
    <row r="501" spans="1:17" x14ac:dyDescent="0.2">
      <c r="A501" s="653"/>
      <c r="B501" s="654"/>
      <c r="C501" s="654"/>
      <c r="D501" s="655"/>
      <c r="E501" s="656"/>
      <c r="F501" s="996"/>
      <c r="G501" s="657"/>
      <c r="H501" s="658"/>
      <c r="I501" s="658"/>
      <c r="J501" s="659"/>
      <c r="K501" s="659"/>
      <c r="L501" s="650"/>
      <c r="M501" s="651"/>
      <c r="N501" s="652"/>
      <c r="O501" s="660"/>
      <c r="P501" s="661"/>
      <c r="Q501" s="649"/>
    </row>
    <row r="502" spans="1:17" x14ac:dyDescent="0.2">
      <c r="A502" s="653"/>
      <c r="B502" s="654"/>
      <c r="C502" s="654"/>
      <c r="D502" s="655"/>
      <c r="E502" s="656"/>
      <c r="F502" s="996"/>
      <c r="G502" s="657"/>
      <c r="H502" s="658"/>
      <c r="I502" s="658"/>
      <c r="J502" s="659"/>
      <c r="K502" s="659"/>
      <c r="L502" s="650"/>
      <c r="M502" s="651"/>
      <c r="N502" s="652"/>
      <c r="O502" s="660"/>
      <c r="P502" s="661"/>
      <c r="Q502" s="649"/>
    </row>
    <row r="503" spans="1:17" x14ac:dyDescent="0.2">
      <c r="A503" s="653"/>
      <c r="B503" s="654"/>
      <c r="C503" s="654"/>
      <c r="D503" s="655"/>
      <c r="E503" s="656"/>
      <c r="F503" s="996"/>
      <c r="G503" s="657"/>
      <c r="H503" s="658"/>
      <c r="I503" s="658"/>
      <c r="J503" s="659"/>
      <c r="K503" s="659"/>
      <c r="L503" s="650"/>
      <c r="M503" s="651"/>
      <c r="N503" s="652"/>
      <c r="O503" s="660"/>
      <c r="P503" s="661"/>
      <c r="Q503" s="649"/>
    </row>
    <row r="504" spans="1:17" x14ac:dyDescent="0.2">
      <c r="A504" s="653"/>
      <c r="B504" s="654"/>
      <c r="C504" s="654"/>
      <c r="D504" s="655"/>
      <c r="E504" s="656"/>
      <c r="F504" s="996"/>
      <c r="G504" s="657"/>
      <c r="H504" s="658"/>
      <c r="I504" s="658"/>
      <c r="J504" s="659"/>
      <c r="K504" s="659"/>
      <c r="L504" s="650"/>
      <c r="M504" s="651"/>
      <c r="N504" s="652"/>
      <c r="O504" s="660"/>
      <c r="P504" s="661"/>
      <c r="Q504" s="649"/>
    </row>
    <row r="505" spans="1:17" x14ac:dyDescent="0.2">
      <c r="A505" s="653"/>
      <c r="B505" s="654"/>
      <c r="C505" s="654"/>
      <c r="D505" s="655"/>
      <c r="E505" s="656"/>
      <c r="F505" s="996"/>
      <c r="G505" s="657"/>
      <c r="H505" s="658"/>
      <c r="I505" s="658"/>
      <c r="J505" s="659"/>
      <c r="K505" s="659"/>
      <c r="L505" s="650"/>
      <c r="M505" s="651"/>
      <c r="N505" s="652"/>
      <c r="O505" s="660"/>
      <c r="P505" s="661"/>
      <c r="Q505" s="649"/>
    </row>
    <row r="506" spans="1:17" x14ac:dyDescent="0.2">
      <c r="A506" s="653"/>
      <c r="B506" s="654"/>
      <c r="C506" s="654"/>
      <c r="D506" s="655"/>
      <c r="E506" s="656"/>
      <c r="F506" s="996"/>
      <c r="G506" s="657"/>
      <c r="H506" s="658"/>
      <c r="I506" s="658"/>
      <c r="J506" s="659"/>
      <c r="K506" s="659"/>
      <c r="L506" s="650"/>
      <c r="M506" s="651"/>
      <c r="N506" s="652"/>
      <c r="O506" s="660"/>
      <c r="P506" s="661"/>
      <c r="Q506" s="649"/>
    </row>
    <row r="507" spans="1:17" x14ac:dyDescent="0.2">
      <c r="A507" s="653"/>
      <c r="B507" s="654"/>
      <c r="C507" s="654"/>
      <c r="D507" s="655"/>
      <c r="E507" s="656"/>
      <c r="F507" s="996"/>
      <c r="G507" s="657"/>
      <c r="H507" s="658"/>
      <c r="I507" s="658"/>
      <c r="J507" s="659"/>
      <c r="K507" s="659"/>
      <c r="L507" s="650"/>
      <c r="M507" s="651"/>
      <c r="N507" s="652"/>
      <c r="O507" s="660"/>
      <c r="P507" s="661"/>
      <c r="Q507" s="649"/>
    </row>
    <row r="508" spans="1:17" x14ac:dyDescent="0.2">
      <c r="A508" s="653"/>
      <c r="B508" s="654"/>
      <c r="C508" s="654"/>
      <c r="D508" s="655"/>
      <c r="E508" s="656"/>
      <c r="F508" s="996"/>
      <c r="G508" s="657"/>
      <c r="H508" s="658"/>
      <c r="I508" s="658"/>
      <c r="J508" s="659"/>
      <c r="K508" s="659"/>
      <c r="L508" s="650"/>
      <c r="M508" s="651"/>
      <c r="N508" s="652"/>
      <c r="O508" s="660"/>
      <c r="P508" s="661"/>
      <c r="Q508" s="649"/>
    </row>
    <row r="509" spans="1:17" x14ac:dyDescent="0.2">
      <c r="A509" s="653"/>
      <c r="B509" s="654"/>
      <c r="C509" s="654"/>
      <c r="D509" s="655"/>
      <c r="E509" s="656"/>
      <c r="F509" s="996"/>
      <c r="G509" s="657"/>
      <c r="H509" s="658"/>
      <c r="I509" s="658"/>
      <c r="J509" s="659"/>
      <c r="K509" s="659"/>
      <c r="L509" s="650"/>
      <c r="M509" s="651"/>
      <c r="N509" s="652"/>
      <c r="O509" s="660"/>
      <c r="P509" s="661"/>
      <c r="Q509" s="649"/>
    </row>
    <row r="510" spans="1:17" x14ac:dyDescent="0.2">
      <c r="A510" s="653"/>
      <c r="B510" s="654"/>
      <c r="C510" s="654"/>
      <c r="D510" s="655"/>
      <c r="E510" s="656"/>
      <c r="F510" s="996"/>
      <c r="G510" s="657"/>
      <c r="H510" s="658"/>
      <c r="I510" s="658"/>
      <c r="J510" s="659"/>
      <c r="K510" s="659"/>
      <c r="L510" s="650"/>
      <c r="M510" s="651"/>
      <c r="N510" s="652"/>
      <c r="O510" s="660"/>
      <c r="P510" s="661"/>
      <c r="Q510" s="649"/>
    </row>
    <row r="511" spans="1:17" x14ac:dyDescent="0.2">
      <c r="A511" s="653"/>
      <c r="B511" s="654"/>
      <c r="C511" s="654"/>
      <c r="D511" s="655"/>
      <c r="E511" s="656"/>
      <c r="F511" s="996"/>
      <c r="G511" s="657"/>
      <c r="H511" s="658"/>
      <c r="I511" s="658"/>
      <c r="J511" s="659"/>
      <c r="K511" s="659"/>
      <c r="L511" s="650"/>
      <c r="M511" s="651"/>
      <c r="N511" s="652"/>
      <c r="O511" s="660"/>
      <c r="P511" s="661"/>
      <c r="Q511" s="649"/>
    </row>
    <row r="512" spans="1:17" x14ac:dyDescent="0.2">
      <c r="A512" s="653"/>
      <c r="B512" s="654"/>
      <c r="C512" s="654"/>
      <c r="D512" s="655"/>
      <c r="E512" s="656"/>
      <c r="F512" s="996"/>
      <c r="G512" s="657"/>
      <c r="H512" s="658"/>
      <c r="I512" s="658"/>
      <c r="J512" s="659"/>
      <c r="K512" s="659"/>
      <c r="L512" s="650"/>
      <c r="M512" s="651"/>
      <c r="N512" s="652"/>
      <c r="O512" s="660"/>
      <c r="P512" s="661"/>
      <c r="Q512" s="649"/>
    </row>
    <row r="513" spans="1:17" x14ac:dyDescent="0.2">
      <c r="A513" s="653"/>
      <c r="B513" s="654"/>
      <c r="C513" s="654"/>
      <c r="D513" s="655"/>
      <c r="E513" s="656"/>
      <c r="F513" s="996"/>
      <c r="G513" s="657"/>
      <c r="H513" s="658"/>
      <c r="I513" s="658"/>
      <c r="J513" s="659"/>
      <c r="K513" s="659"/>
      <c r="L513" s="650"/>
      <c r="M513" s="651"/>
      <c r="N513" s="652"/>
      <c r="O513" s="660"/>
      <c r="P513" s="661"/>
      <c r="Q513" s="649"/>
    </row>
    <row r="514" spans="1:17" x14ac:dyDescent="0.2">
      <c r="A514" s="653"/>
      <c r="B514" s="654"/>
      <c r="C514" s="654"/>
      <c r="D514" s="655"/>
      <c r="E514" s="656"/>
      <c r="F514" s="996"/>
      <c r="G514" s="657"/>
      <c r="H514" s="658"/>
      <c r="I514" s="658"/>
      <c r="J514" s="659"/>
      <c r="K514" s="659"/>
      <c r="L514" s="650"/>
      <c r="M514" s="651"/>
      <c r="N514" s="652"/>
      <c r="O514" s="660"/>
      <c r="P514" s="661"/>
      <c r="Q514" s="649"/>
    </row>
    <row r="515" spans="1:17" x14ac:dyDescent="0.2">
      <c r="A515" s="653"/>
      <c r="B515" s="654"/>
      <c r="C515" s="654"/>
      <c r="D515" s="655"/>
      <c r="E515" s="656"/>
      <c r="F515" s="996"/>
      <c r="G515" s="657"/>
      <c r="H515" s="658"/>
      <c r="I515" s="658"/>
      <c r="J515" s="659"/>
      <c r="K515" s="659"/>
      <c r="L515" s="650"/>
      <c r="M515" s="651"/>
      <c r="N515" s="652"/>
      <c r="O515" s="660"/>
      <c r="P515" s="661"/>
      <c r="Q515" s="649"/>
    </row>
    <row r="516" spans="1:17" x14ac:dyDescent="0.2">
      <c r="A516" s="653"/>
      <c r="B516" s="654"/>
      <c r="C516" s="654"/>
      <c r="D516" s="655"/>
      <c r="E516" s="656"/>
      <c r="F516" s="996"/>
      <c r="G516" s="657"/>
      <c r="H516" s="658"/>
      <c r="I516" s="658"/>
      <c r="J516" s="659"/>
      <c r="K516" s="659"/>
      <c r="L516" s="650"/>
      <c r="M516" s="651"/>
      <c r="N516" s="652"/>
      <c r="O516" s="660"/>
      <c r="P516" s="661"/>
      <c r="Q516" s="649"/>
    </row>
    <row r="517" spans="1:17" x14ac:dyDescent="0.2">
      <c r="A517" s="653"/>
      <c r="B517" s="654"/>
      <c r="C517" s="654"/>
      <c r="D517" s="655"/>
      <c r="E517" s="656"/>
      <c r="F517" s="996"/>
      <c r="G517" s="657"/>
      <c r="H517" s="658"/>
      <c r="I517" s="658"/>
      <c r="J517" s="659"/>
      <c r="K517" s="659"/>
      <c r="L517" s="650"/>
      <c r="M517" s="651"/>
      <c r="N517" s="652"/>
      <c r="O517" s="660"/>
      <c r="P517" s="661"/>
      <c r="Q517" s="649"/>
    </row>
    <row r="518" spans="1:17" x14ac:dyDescent="0.2">
      <c r="A518" s="653"/>
      <c r="B518" s="654"/>
      <c r="C518" s="654"/>
      <c r="D518" s="655"/>
      <c r="E518" s="656"/>
      <c r="F518" s="996"/>
      <c r="G518" s="657"/>
      <c r="H518" s="658"/>
      <c r="I518" s="658"/>
      <c r="J518" s="659"/>
      <c r="K518" s="659"/>
      <c r="L518" s="650"/>
      <c r="M518" s="651"/>
      <c r="N518" s="652"/>
      <c r="O518" s="660"/>
      <c r="P518" s="661"/>
      <c r="Q518" s="649"/>
    </row>
    <row r="519" spans="1:17" x14ac:dyDescent="0.2">
      <c r="A519" s="653"/>
      <c r="B519" s="654"/>
      <c r="C519" s="654"/>
      <c r="D519" s="655"/>
      <c r="E519" s="656"/>
      <c r="F519" s="996"/>
      <c r="G519" s="657"/>
      <c r="H519" s="658"/>
      <c r="I519" s="658"/>
      <c r="J519" s="659"/>
      <c r="K519" s="659"/>
      <c r="L519" s="650"/>
      <c r="M519" s="651"/>
      <c r="N519" s="652"/>
      <c r="O519" s="660"/>
      <c r="P519" s="661"/>
      <c r="Q519" s="649"/>
    </row>
    <row r="520" spans="1:17" x14ac:dyDescent="0.2">
      <c r="A520" s="653"/>
      <c r="B520" s="654"/>
      <c r="C520" s="654"/>
      <c r="D520" s="655"/>
      <c r="E520" s="656"/>
      <c r="F520" s="996"/>
      <c r="G520" s="657"/>
      <c r="H520" s="658"/>
      <c r="I520" s="658"/>
      <c r="J520" s="659"/>
      <c r="K520" s="659"/>
      <c r="L520" s="650"/>
      <c r="M520" s="651"/>
      <c r="N520" s="652"/>
      <c r="O520" s="660"/>
      <c r="P520" s="661"/>
      <c r="Q520" s="649"/>
    </row>
    <row r="521" spans="1:17" x14ac:dyDescent="0.2">
      <c r="A521" s="653"/>
      <c r="B521" s="654"/>
      <c r="C521" s="654"/>
      <c r="D521" s="655"/>
      <c r="E521" s="656"/>
      <c r="F521" s="996"/>
      <c r="G521" s="657"/>
      <c r="H521" s="658"/>
      <c r="I521" s="658"/>
      <c r="J521" s="659"/>
      <c r="K521" s="659"/>
      <c r="L521" s="650"/>
      <c r="M521" s="651"/>
      <c r="N521" s="652"/>
      <c r="O521" s="660"/>
      <c r="P521" s="661"/>
      <c r="Q521" s="649"/>
    </row>
    <row r="522" spans="1:17" x14ac:dyDescent="0.2">
      <c r="A522" s="653"/>
      <c r="B522" s="654"/>
      <c r="C522" s="654"/>
      <c r="D522" s="655"/>
      <c r="E522" s="656"/>
      <c r="F522" s="996"/>
      <c r="G522" s="657"/>
      <c r="H522" s="658"/>
      <c r="I522" s="658"/>
      <c r="J522" s="659"/>
      <c r="K522" s="659"/>
      <c r="L522" s="650"/>
      <c r="M522" s="651"/>
      <c r="N522" s="652"/>
      <c r="O522" s="660"/>
      <c r="P522" s="661"/>
      <c r="Q522" s="649"/>
    </row>
    <row r="523" spans="1:17" x14ac:dyDescent="0.2">
      <c r="A523" s="653"/>
      <c r="B523" s="654"/>
      <c r="C523" s="654"/>
      <c r="D523" s="655"/>
      <c r="E523" s="656"/>
      <c r="F523" s="996"/>
      <c r="G523" s="657"/>
      <c r="H523" s="658"/>
      <c r="I523" s="658"/>
      <c r="J523" s="659"/>
      <c r="K523" s="659"/>
      <c r="L523" s="650"/>
      <c r="M523" s="651"/>
      <c r="N523" s="652"/>
      <c r="O523" s="660"/>
      <c r="P523" s="661"/>
      <c r="Q523" s="649"/>
    </row>
    <row r="524" spans="1:17" x14ac:dyDescent="0.2">
      <c r="A524" s="653"/>
      <c r="B524" s="654"/>
      <c r="C524" s="654"/>
      <c r="D524" s="655"/>
      <c r="E524" s="656"/>
      <c r="F524" s="996"/>
      <c r="G524" s="657"/>
      <c r="H524" s="658"/>
      <c r="I524" s="658"/>
      <c r="J524" s="659"/>
      <c r="K524" s="659"/>
      <c r="L524" s="650"/>
      <c r="M524" s="651"/>
      <c r="N524" s="652"/>
      <c r="O524" s="660"/>
      <c r="P524" s="661"/>
      <c r="Q524" s="649"/>
    </row>
    <row r="525" spans="1:17" x14ac:dyDescent="0.2">
      <c r="A525" s="653"/>
      <c r="B525" s="654"/>
      <c r="C525" s="654"/>
      <c r="D525" s="655"/>
      <c r="E525" s="656"/>
      <c r="F525" s="996"/>
      <c r="G525" s="657"/>
      <c r="H525" s="658"/>
      <c r="I525" s="658"/>
      <c r="J525" s="659"/>
      <c r="K525" s="659"/>
      <c r="L525" s="650"/>
      <c r="M525" s="651"/>
      <c r="N525" s="652"/>
      <c r="O525" s="660"/>
      <c r="P525" s="661"/>
      <c r="Q525" s="649"/>
    </row>
    <row r="526" spans="1:17" x14ac:dyDescent="0.2">
      <c r="A526" s="653"/>
      <c r="B526" s="654"/>
      <c r="C526" s="654"/>
      <c r="D526" s="655"/>
      <c r="E526" s="656"/>
      <c r="F526" s="996"/>
      <c r="G526" s="657"/>
      <c r="H526" s="658"/>
      <c r="I526" s="658"/>
      <c r="J526" s="659"/>
      <c r="K526" s="659"/>
      <c r="L526" s="650"/>
      <c r="M526" s="651"/>
      <c r="N526" s="652"/>
      <c r="O526" s="660"/>
      <c r="P526" s="661"/>
      <c r="Q526" s="649"/>
    </row>
    <row r="527" spans="1:17" x14ac:dyDescent="0.2">
      <c r="A527" s="653"/>
      <c r="B527" s="654"/>
      <c r="C527" s="654"/>
      <c r="D527" s="655"/>
      <c r="E527" s="656"/>
      <c r="F527" s="996"/>
      <c r="G527" s="657"/>
      <c r="H527" s="658"/>
      <c r="I527" s="658"/>
      <c r="J527" s="659"/>
      <c r="K527" s="659"/>
      <c r="L527" s="650"/>
      <c r="M527" s="651"/>
      <c r="N527" s="652"/>
      <c r="O527" s="660"/>
      <c r="P527" s="661"/>
      <c r="Q527" s="649"/>
    </row>
    <row r="528" spans="1:17" x14ac:dyDescent="0.2">
      <c r="A528" s="653"/>
      <c r="B528" s="654"/>
      <c r="C528" s="654"/>
      <c r="D528" s="655"/>
      <c r="E528" s="656"/>
      <c r="F528" s="996"/>
      <c r="G528" s="657"/>
      <c r="H528" s="658"/>
      <c r="I528" s="658"/>
      <c r="J528" s="659"/>
      <c r="K528" s="659"/>
      <c r="L528" s="650"/>
      <c r="M528" s="651"/>
      <c r="N528" s="652"/>
      <c r="O528" s="660"/>
      <c r="P528" s="661"/>
      <c r="Q528" s="649"/>
    </row>
    <row r="529" spans="1:17" x14ac:dyDescent="0.2">
      <c r="A529" s="653"/>
      <c r="B529" s="654"/>
      <c r="C529" s="654"/>
      <c r="D529" s="655"/>
      <c r="E529" s="656"/>
      <c r="F529" s="996"/>
      <c r="G529" s="657"/>
      <c r="H529" s="658"/>
      <c r="I529" s="658"/>
      <c r="J529" s="659"/>
      <c r="K529" s="659"/>
      <c r="L529" s="650"/>
      <c r="M529" s="651"/>
      <c r="N529" s="652"/>
      <c r="O529" s="660"/>
      <c r="P529" s="661"/>
      <c r="Q529" s="649"/>
    </row>
    <row r="530" spans="1:17" x14ac:dyDescent="0.2">
      <c r="A530" s="653"/>
      <c r="B530" s="654"/>
      <c r="C530" s="654"/>
      <c r="D530" s="655"/>
      <c r="E530" s="656"/>
      <c r="F530" s="996"/>
      <c r="G530" s="657"/>
      <c r="H530" s="658"/>
      <c r="I530" s="658"/>
      <c r="J530" s="659"/>
      <c r="K530" s="659"/>
      <c r="L530" s="650"/>
      <c r="M530" s="651"/>
      <c r="N530" s="652"/>
      <c r="O530" s="660"/>
      <c r="P530" s="661"/>
      <c r="Q530" s="649"/>
    </row>
    <row r="531" spans="1:17" x14ac:dyDescent="0.2">
      <c r="A531" s="653"/>
      <c r="B531" s="654"/>
      <c r="C531" s="654"/>
      <c r="D531" s="655"/>
      <c r="E531" s="656"/>
      <c r="F531" s="996"/>
      <c r="G531" s="657"/>
      <c r="H531" s="658"/>
      <c r="I531" s="658"/>
      <c r="J531" s="659"/>
      <c r="K531" s="659"/>
      <c r="L531" s="650"/>
      <c r="M531" s="651"/>
      <c r="N531" s="652"/>
      <c r="O531" s="660"/>
      <c r="P531" s="661"/>
      <c r="Q531" s="649"/>
    </row>
    <row r="532" spans="1:17" x14ac:dyDescent="0.2">
      <c r="A532" s="653"/>
      <c r="B532" s="654"/>
      <c r="C532" s="654"/>
      <c r="D532" s="655"/>
      <c r="E532" s="656"/>
      <c r="F532" s="996"/>
      <c r="G532" s="657"/>
      <c r="H532" s="658"/>
      <c r="I532" s="658"/>
      <c r="J532" s="659"/>
      <c r="K532" s="659"/>
      <c r="L532" s="650"/>
      <c r="M532" s="651"/>
      <c r="N532" s="652"/>
      <c r="O532" s="660"/>
      <c r="P532" s="661"/>
      <c r="Q532" s="649"/>
    </row>
    <row r="533" spans="1:17" x14ac:dyDescent="0.2">
      <c r="A533" s="653"/>
      <c r="B533" s="654"/>
      <c r="C533" s="654"/>
      <c r="D533" s="655"/>
      <c r="E533" s="656"/>
      <c r="F533" s="996"/>
      <c r="G533" s="657"/>
      <c r="H533" s="658"/>
      <c r="I533" s="658"/>
      <c r="J533" s="659"/>
      <c r="K533" s="659"/>
      <c r="L533" s="650"/>
      <c r="M533" s="651"/>
      <c r="N533" s="652"/>
      <c r="O533" s="660"/>
      <c r="P533" s="661"/>
      <c r="Q533" s="649"/>
    </row>
    <row r="534" spans="1:17" x14ac:dyDescent="0.2">
      <c r="A534" s="653"/>
      <c r="B534" s="654"/>
      <c r="C534" s="654"/>
      <c r="D534" s="655"/>
      <c r="E534" s="656"/>
      <c r="F534" s="996"/>
      <c r="G534" s="657"/>
      <c r="H534" s="658"/>
      <c r="I534" s="658"/>
      <c r="J534" s="659"/>
      <c r="K534" s="659"/>
      <c r="L534" s="650"/>
      <c r="M534" s="651"/>
      <c r="N534" s="652"/>
      <c r="O534" s="660"/>
      <c r="P534" s="661"/>
      <c r="Q534" s="649"/>
    </row>
    <row r="535" spans="1:17" x14ac:dyDescent="0.2">
      <c r="A535" s="653"/>
      <c r="B535" s="654"/>
      <c r="C535" s="654"/>
      <c r="D535" s="655"/>
      <c r="E535" s="656"/>
      <c r="F535" s="996"/>
      <c r="G535" s="657"/>
      <c r="H535" s="658"/>
      <c r="I535" s="658"/>
      <c r="J535" s="659"/>
      <c r="K535" s="659"/>
      <c r="L535" s="650"/>
      <c r="M535" s="651"/>
      <c r="N535" s="652"/>
      <c r="O535" s="660"/>
      <c r="P535" s="661"/>
      <c r="Q535" s="649"/>
    </row>
    <row r="536" spans="1:17" x14ac:dyDescent="0.2">
      <c r="A536" s="653"/>
      <c r="B536" s="654"/>
      <c r="C536" s="654"/>
      <c r="D536" s="655"/>
      <c r="E536" s="656"/>
      <c r="F536" s="996"/>
      <c r="G536" s="657"/>
      <c r="H536" s="658"/>
      <c r="I536" s="658"/>
      <c r="J536" s="659"/>
      <c r="K536" s="659"/>
      <c r="L536" s="650"/>
      <c r="M536" s="651"/>
      <c r="N536" s="652"/>
      <c r="O536" s="660"/>
      <c r="P536" s="661"/>
      <c r="Q536" s="649"/>
    </row>
    <row r="537" spans="1:17" x14ac:dyDescent="0.2">
      <c r="A537" s="653"/>
      <c r="B537" s="654"/>
      <c r="C537" s="654"/>
      <c r="D537" s="655"/>
      <c r="E537" s="656"/>
      <c r="F537" s="996"/>
      <c r="G537" s="657"/>
      <c r="H537" s="658"/>
      <c r="I537" s="658"/>
      <c r="J537" s="659"/>
      <c r="K537" s="659"/>
      <c r="L537" s="650"/>
      <c r="M537" s="651"/>
      <c r="N537" s="652"/>
      <c r="O537" s="660"/>
      <c r="P537" s="661"/>
      <c r="Q537" s="649"/>
    </row>
    <row r="538" spans="1:17" x14ac:dyDescent="0.2">
      <c r="A538" s="653"/>
      <c r="B538" s="654"/>
      <c r="C538" s="654"/>
      <c r="D538" s="655"/>
      <c r="E538" s="656"/>
      <c r="F538" s="996"/>
      <c r="G538" s="657"/>
      <c r="H538" s="658"/>
      <c r="I538" s="658"/>
      <c r="J538" s="659"/>
      <c r="K538" s="659"/>
      <c r="L538" s="650"/>
      <c r="M538" s="651"/>
      <c r="N538" s="652"/>
      <c r="O538" s="660"/>
      <c r="P538" s="661"/>
      <c r="Q538" s="649"/>
    </row>
    <row r="539" spans="1:17" x14ac:dyDescent="0.2">
      <c r="A539" s="653"/>
      <c r="B539" s="654"/>
      <c r="C539" s="654"/>
      <c r="D539" s="655"/>
      <c r="E539" s="656"/>
      <c r="F539" s="996"/>
      <c r="G539" s="657"/>
      <c r="H539" s="658"/>
      <c r="I539" s="658"/>
      <c r="J539" s="659"/>
      <c r="K539" s="659"/>
      <c r="L539" s="650"/>
      <c r="M539" s="651"/>
      <c r="N539" s="652"/>
      <c r="O539" s="660"/>
      <c r="P539" s="661"/>
      <c r="Q539" s="649"/>
    </row>
    <row r="540" spans="1:17" x14ac:dyDescent="0.2">
      <c r="A540" s="653"/>
      <c r="B540" s="654"/>
      <c r="C540" s="654"/>
      <c r="D540" s="655"/>
      <c r="E540" s="656"/>
      <c r="F540" s="996"/>
      <c r="G540" s="657"/>
      <c r="H540" s="658"/>
      <c r="I540" s="658"/>
      <c r="J540" s="659"/>
      <c r="K540" s="659"/>
      <c r="L540" s="650"/>
      <c r="M540" s="651"/>
      <c r="N540" s="652"/>
      <c r="O540" s="660"/>
      <c r="P540" s="661"/>
      <c r="Q540" s="649"/>
    </row>
    <row r="541" spans="1:17" x14ac:dyDescent="0.2">
      <c r="A541" s="653"/>
      <c r="B541" s="654"/>
      <c r="C541" s="654"/>
      <c r="D541" s="655"/>
      <c r="E541" s="656"/>
      <c r="F541" s="996"/>
      <c r="G541" s="657"/>
      <c r="H541" s="658"/>
      <c r="I541" s="658"/>
      <c r="J541" s="659"/>
      <c r="K541" s="659"/>
      <c r="L541" s="650"/>
      <c r="M541" s="651"/>
      <c r="N541" s="652"/>
      <c r="O541" s="660"/>
      <c r="P541" s="661"/>
      <c r="Q541" s="649"/>
    </row>
    <row r="542" spans="1:17" x14ac:dyDescent="0.2">
      <c r="A542" s="653"/>
      <c r="B542" s="654"/>
      <c r="C542" s="654"/>
      <c r="D542" s="655"/>
      <c r="E542" s="656"/>
      <c r="F542" s="996"/>
      <c r="G542" s="657"/>
      <c r="H542" s="658"/>
      <c r="I542" s="658"/>
      <c r="J542" s="659"/>
      <c r="K542" s="659"/>
      <c r="L542" s="650"/>
      <c r="M542" s="651"/>
      <c r="N542" s="652"/>
      <c r="O542" s="660"/>
      <c r="P542" s="661"/>
      <c r="Q542" s="649"/>
    </row>
    <row r="543" spans="1:17" x14ac:dyDescent="0.2">
      <c r="A543" s="653"/>
      <c r="B543" s="654"/>
      <c r="C543" s="654"/>
      <c r="D543" s="655"/>
      <c r="E543" s="656"/>
      <c r="F543" s="996"/>
      <c r="G543" s="657"/>
      <c r="H543" s="658"/>
      <c r="I543" s="658"/>
      <c r="J543" s="659"/>
      <c r="K543" s="659"/>
      <c r="L543" s="650"/>
      <c r="M543" s="651"/>
      <c r="N543" s="652"/>
      <c r="O543" s="660"/>
      <c r="P543" s="661"/>
      <c r="Q543" s="649"/>
    </row>
    <row r="544" spans="1:17" x14ac:dyDescent="0.2">
      <c r="A544" s="653"/>
      <c r="B544" s="654"/>
      <c r="C544" s="654"/>
      <c r="D544" s="655"/>
      <c r="E544" s="656"/>
      <c r="F544" s="996"/>
      <c r="G544" s="657"/>
      <c r="H544" s="658"/>
      <c r="I544" s="658"/>
      <c r="J544" s="659"/>
      <c r="K544" s="659"/>
      <c r="L544" s="650"/>
      <c r="M544" s="651"/>
      <c r="N544" s="652"/>
      <c r="O544" s="660"/>
      <c r="P544" s="661"/>
      <c r="Q544" s="649"/>
    </row>
    <row r="545" spans="1:17" x14ac:dyDescent="0.2">
      <c r="A545" s="653"/>
      <c r="B545" s="654"/>
      <c r="C545" s="654"/>
      <c r="D545" s="655"/>
      <c r="E545" s="656"/>
      <c r="F545" s="996"/>
      <c r="G545" s="657"/>
      <c r="H545" s="658"/>
      <c r="I545" s="658"/>
      <c r="J545" s="659"/>
      <c r="K545" s="659"/>
      <c r="L545" s="650"/>
      <c r="M545" s="651"/>
      <c r="N545" s="652"/>
      <c r="O545" s="660"/>
      <c r="P545" s="661"/>
      <c r="Q545" s="649"/>
    </row>
    <row r="546" spans="1:17" x14ac:dyDescent="0.2">
      <c r="A546" s="653"/>
      <c r="B546" s="654"/>
      <c r="C546" s="654"/>
      <c r="D546" s="655"/>
      <c r="E546" s="656"/>
      <c r="F546" s="996"/>
      <c r="G546" s="657"/>
      <c r="H546" s="658"/>
      <c r="I546" s="658"/>
      <c r="J546" s="659"/>
      <c r="K546" s="659"/>
      <c r="L546" s="650"/>
      <c r="M546" s="651"/>
      <c r="N546" s="652"/>
      <c r="O546" s="660"/>
      <c r="P546" s="661"/>
      <c r="Q546" s="649"/>
    </row>
    <row r="547" spans="1:17" x14ac:dyDescent="0.2">
      <c r="A547" s="653"/>
      <c r="B547" s="654"/>
      <c r="C547" s="654"/>
      <c r="D547" s="655"/>
      <c r="E547" s="656"/>
      <c r="F547" s="996"/>
      <c r="G547" s="657"/>
      <c r="H547" s="658"/>
      <c r="I547" s="658"/>
      <c r="J547" s="659"/>
      <c r="K547" s="659"/>
      <c r="L547" s="650"/>
      <c r="M547" s="651"/>
      <c r="N547" s="652"/>
      <c r="O547" s="660"/>
      <c r="P547" s="661"/>
      <c r="Q547" s="649"/>
    </row>
    <row r="548" spans="1:17" x14ac:dyDescent="0.2">
      <c r="A548" s="653"/>
      <c r="B548" s="654"/>
      <c r="C548" s="654"/>
      <c r="D548" s="655"/>
      <c r="E548" s="656"/>
      <c r="F548" s="996"/>
      <c r="G548" s="657"/>
      <c r="H548" s="658"/>
      <c r="I548" s="658"/>
      <c r="J548" s="659"/>
      <c r="K548" s="659"/>
      <c r="L548" s="650"/>
      <c r="M548" s="651"/>
      <c r="N548" s="652"/>
      <c r="O548" s="660"/>
      <c r="P548" s="661"/>
      <c r="Q548" s="649"/>
    </row>
    <row r="549" spans="1:17" x14ac:dyDescent="0.2">
      <c r="A549" s="653"/>
      <c r="B549" s="654"/>
      <c r="C549" s="654"/>
      <c r="D549" s="655"/>
      <c r="E549" s="656"/>
      <c r="F549" s="996"/>
      <c r="G549" s="657"/>
      <c r="H549" s="658"/>
      <c r="I549" s="658"/>
      <c r="J549" s="659"/>
      <c r="K549" s="659"/>
      <c r="L549" s="650"/>
      <c r="M549" s="651"/>
      <c r="N549" s="652"/>
      <c r="O549" s="660"/>
      <c r="P549" s="661"/>
      <c r="Q549" s="649"/>
    </row>
    <row r="550" spans="1:17" x14ac:dyDescent="0.2">
      <c r="A550" s="653"/>
      <c r="B550" s="654"/>
      <c r="C550" s="654"/>
      <c r="D550" s="655"/>
      <c r="E550" s="656"/>
      <c r="F550" s="996"/>
      <c r="G550" s="657"/>
      <c r="H550" s="658"/>
      <c r="I550" s="658"/>
      <c r="J550" s="659"/>
      <c r="K550" s="659"/>
      <c r="L550" s="650"/>
      <c r="M550" s="651"/>
      <c r="N550" s="652"/>
      <c r="O550" s="660"/>
      <c r="P550" s="661"/>
      <c r="Q550" s="649"/>
    </row>
    <row r="551" spans="1:17" x14ac:dyDescent="0.2">
      <c r="A551" s="653"/>
      <c r="B551" s="654"/>
      <c r="C551" s="654"/>
      <c r="D551" s="655"/>
      <c r="E551" s="656"/>
      <c r="F551" s="996"/>
      <c r="G551" s="657"/>
      <c r="H551" s="658"/>
      <c r="I551" s="658"/>
      <c r="J551" s="659"/>
      <c r="K551" s="659"/>
      <c r="L551" s="650"/>
      <c r="M551" s="651"/>
      <c r="N551" s="652"/>
      <c r="O551" s="660"/>
      <c r="P551" s="661"/>
      <c r="Q551" s="649"/>
    </row>
    <row r="552" spans="1:17" x14ac:dyDescent="0.2">
      <c r="A552" s="653"/>
      <c r="B552" s="654"/>
      <c r="C552" s="654"/>
      <c r="D552" s="655"/>
      <c r="E552" s="656"/>
      <c r="F552" s="996"/>
      <c r="G552" s="657"/>
      <c r="H552" s="658"/>
      <c r="I552" s="658"/>
      <c r="J552" s="659"/>
      <c r="K552" s="659"/>
      <c r="L552" s="650"/>
      <c r="M552" s="651"/>
      <c r="N552" s="652"/>
      <c r="O552" s="660"/>
      <c r="P552" s="661"/>
      <c r="Q552" s="649"/>
    </row>
    <row r="553" spans="1:17" x14ac:dyDescent="0.2">
      <c r="A553" s="653"/>
      <c r="B553" s="654"/>
      <c r="C553" s="654"/>
      <c r="D553" s="655"/>
      <c r="E553" s="656"/>
      <c r="F553" s="996"/>
      <c r="G553" s="657"/>
      <c r="H553" s="658"/>
      <c r="I553" s="658"/>
      <c r="J553" s="659"/>
      <c r="K553" s="659"/>
      <c r="L553" s="650"/>
      <c r="M553" s="651"/>
      <c r="N553" s="652"/>
      <c r="O553" s="660"/>
      <c r="P553" s="661"/>
      <c r="Q553" s="649"/>
    </row>
    <row r="554" spans="1:17" x14ac:dyDescent="0.2">
      <c r="A554" s="653"/>
      <c r="B554" s="654"/>
      <c r="C554" s="654"/>
      <c r="D554" s="655"/>
      <c r="E554" s="656"/>
      <c r="F554" s="996"/>
      <c r="G554" s="657"/>
      <c r="H554" s="658"/>
      <c r="I554" s="658"/>
      <c r="J554" s="659"/>
      <c r="K554" s="659"/>
      <c r="L554" s="650"/>
      <c r="M554" s="651"/>
      <c r="N554" s="652"/>
      <c r="O554" s="660"/>
      <c r="P554" s="661"/>
      <c r="Q554" s="649"/>
    </row>
    <row r="555" spans="1:17" x14ac:dyDescent="0.2">
      <c r="A555" s="653"/>
      <c r="B555" s="654"/>
      <c r="C555" s="654"/>
      <c r="D555" s="655"/>
      <c r="E555" s="656"/>
      <c r="F555" s="996"/>
      <c r="G555" s="657"/>
      <c r="H555" s="658"/>
      <c r="I555" s="658"/>
      <c r="J555" s="659"/>
      <c r="K555" s="659"/>
      <c r="L555" s="650"/>
      <c r="M555" s="651"/>
      <c r="N555" s="652"/>
      <c r="O555" s="660"/>
      <c r="P555" s="661"/>
      <c r="Q555" s="649"/>
    </row>
    <row r="556" spans="1:17" x14ac:dyDescent="0.2">
      <c r="A556" s="653"/>
      <c r="B556" s="654"/>
      <c r="C556" s="654"/>
      <c r="D556" s="655"/>
      <c r="E556" s="656"/>
      <c r="F556" s="996"/>
      <c r="G556" s="657"/>
      <c r="H556" s="658"/>
      <c r="I556" s="658"/>
      <c r="J556" s="659"/>
      <c r="K556" s="659"/>
      <c r="L556" s="650"/>
      <c r="M556" s="651"/>
      <c r="N556" s="652"/>
      <c r="O556" s="660"/>
      <c r="P556" s="661"/>
      <c r="Q556" s="649"/>
    </row>
    <row r="557" spans="1:17" x14ac:dyDescent="0.2">
      <c r="A557" s="653"/>
      <c r="B557" s="654"/>
      <c r="C557" s="654"/>
      <c r="D557" s="655"/>
      <c r="E557" s="656"/>
      <c r="F557" s="996"/>
      <c r="G557" s="657"/>
      <c r="H557" s="658"/>
      <c r="I557" s="658"/>
      <c r="J557" s="659"/>
      <c r="K557" s="659"/>
      <c r="L557" s="650"/>
      <c r="M557" s="651"/>
      <c r="N557" s="652"/>
      <c r="O557" s="660"/>
      <c r="P557" s="661"/>
      <c r="Q557" s="649"/>
    </row>
    <row r="558" spans="1:17" x14ac:dyDescent="0.2">
      <c r="A558" s="653"/>
      <c r="B558" s="654"/>
      <c r="C558" s="654"/>
      <c r="D558" s="655"/>
      <c r="E558" s="656"/>
      <c r="F558" s="996"/>
      <c r="G558" s="657"/>
      <c r="H558" s="658"/>
      <c r="I558" s="658"/>
      <c r="J558" s="659"/>
      <c r="K558" s="659"/>
      <c r="L558" s="650"/>
      <c r="M558" s="651"/>
      <c r="N558" s="652"/>
      <c r="O558" s="660"/>
      <c r="P558" s="661"/>
      <c r="Q558" s="649"/>
    </row>
    <row r="559" spans="1:17" x14ac:dyDescent="0.2">
      <c r="A559" s="653"/>
      <c r="B559" s="654"/>
      <c r="C559" s="654"/>
      <c r="D559" s="655"/>
      <c r="E559" s="656"/>
      <c r="F559" s="996"/>
      <c r="G559" s="657"/>
      <c r="H559" s="658"/>
      <c r="I559" s="658"/>
      <c r="J559" s="659"/>
      <c r="K559" s="659"/>
      <c r="L559" s="650"/>
      <c r="M559" s="651"/>
      <c r="N559" s="652"/>
      <c r="O559" s="660"/>
      <c r="P559" s="661"/>
      <c r="Q559" s="649"/>
    </row>
    <row r="560" spans="1:17" x14ac:dyDescent="0.2">
      <c r="A560" s="653"/>
      <c r="B560" s="654"/>
      <c r="C560" s="654"/>
      <c r="D560" s="655"/>
      <c r="E560" s="656"/>
      <c r="F560" s="996"/>
      <c r="G560" s="657"/>
      <c r="H560" s="658"/>
      <c r="I560" s="658"/>
      <c r="J560" s="659"/>
      <c r="K560" s="659"/>
      <c r="L560" s="650"/>
      <c r="M560" s="651"/>
      <c r="N560" s="652"/>
      <c r="O560" s="660"/>
      <c r="P560" s="661"/>
      <c r="Q560" s="649"/>
    </row>
    <row r="561" spans="1:17" x14ac:dyDescent="0.2">
      <c r="A561" s="653"/>
      <c r="B561" s="654"/>
      <c r="C561" s="654"/>
      <c r="D561" s="655"/>
      <c r="E561" s="656"/>
      <c r="F561" s="996"/>
      <c r="G561" s="657"/>
      <c r="H561" s="658"/>
      <c r="I561" s="658"/>
      <c r="J561" s="659"/>
      <c r="K561" s="659"/>
      <c r="L561" s="650"/>
      <c r="M561" s="651"/>
      <c r="N561" s="652"/>
      <c r="O561" s="660"/>
      <c r="P561" s="661"/>
      <c r="Q561" s="649"/>
    </row>
    <row r="562" spans="1:17" x14ac:dyDescent="0.2">
      <c r="A562" s="653"/>
      <c r="B562" s="654"/>
      <c r="C562" s="654"/>
      <c r="D562" s="655"/>
      <c r="E562" s="656"/>
      <c r="F562" s="996"/>
      <c r="G562" s="657"/>
      <c r="H562" s="658"/>
      <c r="I562" s="658"/>
      <c r="J562" s="659"/>
      <c r="K562" s="659"/>
      <c r="L562" s="650"/>
      <c r="M562" s="651"/>
      <c r="N562" s="652"/>
      <c r="O562" s="660"/>
      <c r="P562" s="661"/>
      <c r="Q562" s="649"/>
    </row>
    <row r="563" spans="1:17" x14ac:dyDescent="0.2">
      <c r="A563" s="653"/>
      <c r="B563" s="654"/>
      <c r="C563" s="654"/>
      <c r="D563" s="655"/>
      <c r="E563" s="656"/>
      <c r="F563" s="996"/>
      <c r="G563" s="657"/>
      <c r="H563" s="658"/>
      <c r="I563" s="658"/>
      <c r="J563" s="659"/>
      <c r="K563" s="659"/>
      <c r="L563" s="650"/>
      <c r="M563" s="651"/>
      <c r="N563" s="652"/>
      <c r="O563" s="660"/>
      <c r="P563" s="661"/>
      <c r="Q563" s="649"/>
    </row>
    <row r="564" spans="1:17" x14ac:dyDescent="0.2">
      <c r="A564" s="653"/>
      <c r="B564" s="654"/>
      <c r="C564" s="654"/>
      <c r="D564" s="655"/>
      <c r="E564" s="656"/>
      <c r="F564" s="996"/>
      <c r="G564" s="657"/>
      <c r="H564" s="658"/>
      <c r="I564" s="658"/>
      <c r="J564" s="659"/>
      <c r="K564" s="659"/>
      <c r="L564" s="650"/>
      <c r="M564" s="651"/>
      <c r="N564" s="652"/>
      <c r="O564" s="660"/>
      <c r="P564" s="661"/>
      <c r="Q564" s="649"/>
    </row>
    <row r="565" spans="1:17" x14ac:dyDescent="0.2">
      <c r="A565" s="653"/>
      <c r="B565" s="654"/>
      <c r="C565" s="654"/>
      <c r="D565" s="655"/>
      <c r="E565" s="656"/>
      <c r="F565" s="996"/>
      <c r="G565" s="657"/>
      <c r="H565" s="658"/>
      <c r="I565" s="658"/>
      <c r="J565" s="659"/>
      <c r="K565" s="659"/>
      <c r="L565" s="650"/>
      <c r="M565" s="651"/>
      <c r="N565" s="652"/>
      <c r="O565" s="660"/>
      <c r="P565" s="661"/>
      <c r="Q565" s="649"/>
    </row>
    <row r="566" spans="1:17" x14ac:dyDescent="0.2">
      <c r="A566" s="653"/>
      <c r="B566" s="654"/>
      <c r="C566" s="654"/>
      <c r="D566" s="655"/>
      <c r="E566" s="656"/>
      <c r="F566" s="996"/>
      <c r="G566" s="657"/>
      <c r="H566" s="658"/>
      <c r="I566" s="658"/>
      <c r="J566" s="659"/>
      <c r="K566" s="659"/>
      <c r="L566" s="650"/>
      <c r="M566" s="651"/>
      <c r="N566" s="652"/>
      <c r="O566" s="660"/>
      <c r="P566" s="661"/>
      <c r="Q566" s="649"/>
    </row>
    <row r="567" spans="1:17" x14ac:dyDescent="0.2">
      <c r="A567" s="653"/>
      <c r="B567" s="654"/>
      <c r="C567" s="654"/>
      <c r="D567" s="655"/>
      <c r="E567" s="656"/>
      <c r="F567" s="996"/>
      <c r="G567" s="657"/>
      <c r="H567" s="658"/>
      <c r="I567" s="658"/>
      <c r="J567" s="659"/>
      <c r="K567" s="659"/>
      <c r="L567" s="650"/>
      <c r="M567" s="651"/>
      <c r="N567" s="652"/>
      <c r="O567" s="660"/>
      <c r="P567" s="661"/>
      <c r="Q567" s="649"/>
    </row>
    <row r="568" spans="1:17" x14ac:dyDescent="0.2">
      <c r="A568" s="653"/>
      <c r="B568" s="654"/>
      <c r="C568" s="654"/>
      <c r="D568" s="655"/>
      <c r="E568" s="656"/>
      <c r="F568" s="996"/>
      <c r="G568" s="657"/>
      <c r="H568" s="658"/>
      <c r="I568" s="658"/>
      <c r="J568" s="659"/>
      <c r="K568" s="659"/>
      <c r="L568" s="650"/>
      <c r="M568" s="651"/>
      <c r="N568" s="652"/>
      <c r="O568" s="660"/>
      <c r="P568" s="661"/>
      <c r="Q568" s="649"/>
    </row>
    <row r="569" spans="1:17" x14ac:dyDescent="0.2">
      <c r="A569" s="653"/>
      <c r="B569" s="654"/>
      <c r="C569" s="654"/>
      <c r="D569" s="655"/>
      <c r="E569" s="656"/>
      <c r="F569" s="996"/>
      <c r="G569" s="657"/>
      <c r="H569" s="658"/>
      <c r="I569" s="658"/>
      <c r="J569" s="659"/>
      <c r="K569" s="659"/>
      <c r="L569" s="650"/>
      <c r="M569" s="651"/>
      <c r="N569" s="652"/>
      <c r="O569" s="660"/>
      <c r="P569" s="661"/>
      <c r="Q569" s="649"/>
    </row>
    <row r="570" spans="1:17" x14ac:dyDescent="0.2">
      <c r="A570" s="653"/>
      <c r="B570" s="654"/>
      <c r="C570" s="654"/>
      <c r="D570" s="655"/>
      <c r="E570" s="656"/>
      <c r="F570" s="996"/>
      <c r="G570" s="657"/>
      <c r="H570" s="658"/>
      <c r="I570" s="658"/>
      <c r="J570" s="659"/>
      <c r="K570" s="659"/>
      <c r="L570" s="650"/>
      <c r="M570" s="651"/>
      <c r="N570" s="652"/>
      <c r="O570" s="660"/>
      <c r="P570" s="661"/>
      <c r="Q570" s="649"/>
    </row>
    <row r="571" spans="1:17" x14ac:dyDescent="0.2">
      <c r="A571" s="653"/>
      <c r="B571" s="654"/>
      <c r="C571" s="654"/>
      <c r="D571" s="655"/>
      <c r="E571" s="656"/>
      <c r="F571" s="996"/>
      <c r="G571" s="657"/>
      <c r="H571" s="658"/>
      <c r="I571" s="658"/>
      <c r="J571" s="659"/>
      <c r="K571" s="659"/>
      <c r="L571" s="650"/>
      <c r="M571" s="651"/>
      <c r="N571" s="652"/>
      <c r="O571" s="660"/>
      <c r="P571" s="661"/>
      <c r="Q571" s="649"/>
    </row>
    <row r="572" spans="1:17" x14ac:dyDescent="0.2">
      <c r="A572" s="653"/>
      <c r="B572" s="654"/>
      <c r="C572" s="654"/>
      <c r="D572" s="655"/>
      <c r="E572" s="656"/>
      <c r="F572" s="996"/>
      <c r="G572" s="657"/>
      <c r="H572" s="658"/>
      <c r="I572" s="658"/>
      <c r="J572" s="659"/>
      <c r="K572" s="659"/>
      <c r="L572" s="650"/>
      <c r="M572" s="651"/>
      <c r="N572" s="652"/>
      <c r="O572" s="660"/>
      <c r="P572" s="661"/>
      <c r="Q572" s="649"/>
    </row>
    <row r="573" spans="1:17" x14ac:dyDescent="0.2">
      <c r="A573" s="653"/>
      <c r="B573" s="654"/>
      <c r="C573" s="654"/>
      <c r="D573" s="655"/>
      <c r="E573" s="656"/>
      <c r="F573" s="996"/>
      <c r="G573" s="657"/>
      <c r="H573" s="658"/>
      <c r="I573" s="658"/>
      <c r="J573" s="659"/>
      <c r="K573" s="659"/>
      <c r="L573" s="650"/>
      <c r="M573" s="651"/>
      <c r="N573" s="652"/>
      <c r="O573" s="660"/>
      <c r="P573" s="661"/>
      <c r="Q573" s="649"/>
    </row>
    <row r="574" spans="1:17" x14ac:dyDescent="0.2">
      <c r="A574" s="653"/>
      <c r="B574" s="654"/>
      <c r="C574" s="654"/>
      <c r="D574" s="655"/>
      <c r="E574" s="656"/>
      <c r="F574" s="996"/>
      <c r="G574" s="657"/>
      <c r="H574" s="658"/>
      <c r="I574" s="658"/>
      <c r="J574" s="659"/>
      <c r="K574" s="659"/>
      <c r="L574" s="650"/>
      <c r="M574" s="651"/>
      <c r="N574" s="652"/>
      <c r="O574" s="660"/>
      <c r="P574" s="661"/>
      <c r="Q574" s="649"/>
    </row>
    <row r="575" spans="1:17" x14ac:dyDescent="0.2">
      <c r="A575" s="653"/>
      <c r="B575" s="654"/>
      <c r="C575" s="654"/>
      <c r="D575" s="655"/>
      <c r="E575" s="656"/>
      <c r="F575" s="996"/>
      <c r="G575" s="657"/>
      <c r="H575" s="658"/>
      <c r="I575" s="658"/>
      <c r="J575" s="659"/>
      <c r="K575" s="659"/>
      <c r="L575" s="650"/>
      <c r="M575" s="651"/>
      <c r="N575" s="652"/>
      <c r="O575" s="660"/>
      <c r="P575" s="661"/>
      <c r="Q575" s="649"/>
    </row>
    <row r="576" spans="1:17" x14ac:dyDescent="0.2">
      <c r="A576" s="653"/>
      <c r="B576" s="654"/>
      <c r="C576" s="654"/>
      <c r="D576" s="655"/>
      <c r="E576" s="656"/>
      <c r="F576" s="996"/>
      <c r="G576" s="657"/>
      <c r="H576" s="658"/>
      <c r="I576" s="658"/>
      <c r="J576" s="659"/>
      <c r="K576" s="659"/>
      <c r="L576" s="650"/>
      <c r="M576" s="651"/>
      <c r="N576" s="652"/>
      <c r="O576" s="660"/>
      <c r="P576" s="661"/>
      <c r="Q576" s="649"/>
    </row>
    <row r="577" spans="1:17" x14ac:dyDescent="0.2">
      <c r="A577" s="653"/>
      <c r="B577" s="654"/>
      <c r="C577" s="654"/>
      <c r="D577" s="655"/>
      <c r="E577" s="656"/>
      <c r="F577" s="996"/>
      <c r="G577" s="657"/>
      <c r="H577" s="658"/>
      <c r="I577" s="658"/>
      <c r="J577" s="659"/>
      <c r="K577" s="659"/>
      <c r="L577" s="650"/>
      <c r="M577" s="651"/>
      <c r="N577" s="652"/>
      <c r="O577" s="660"/>
      <c r="P577" s="661"/>
      <c r="Q577" s="649"/>
    </row>
    <row r="578" spans="1:17" x14ac:dyDescent="0.2">
      <c r="A578" s="653"/>
      <c r="B578" s="654"/>
      <c r="C578" s="654"/>
      <c r="D578" s="655"/>
      <c r="E578" s="656"/>
      <c r="F578" s="996"/>
      <c r="G578" s="657"/>
      <c r="H578" s="658"/>
      <c r="I578" s="658"/>
      <c r="J578" s="659"/>
      <c r="K578" s="659"/>
      <c r="L578" s="650"/>
      <c r="M578" s="651"/>
      <c r="N578" s="652"/>
      <c r="O578" s="660"/>
      <c r="P578" s="661"/>
      <c r="Q578" s="649"/>
    </row>
    <row r="579" spans="1:17" x14ac:dyDescent="0.2">
      <c r="A579" s="653"/>
      <c r="B579" s="654"/>
      <c r="C579" s="654"/>
      <c r="D579" s="655"/>
      <c r="E579" s="656"/>
      <c r="F579" s="996"/>
      <c r="G579" s="657"/>
      <c r="H579" s="658"/>
      <c r="I579" s="658"/>
      <c r="J579" s="659"/>
      <c r="K579" s="659"/>
      <c r="L579" s="650"/>
      <c r="M579" s="651"/>
      <c r="N579" s="652"/>
      <c r="O579" s="660"/>
      <c r="P579" s="661"/>
      <c r="Q579" s="649"/>
    </row>
    <row r="580" spans="1:17" x14ac:dyDescent="0.2">
      <c r="A580" s="653"/>
      <c r="B580" s="654"/>
      <c r="C580" s="654"/>
      <c r="D580" s="655"/>
      <c r="E580" s="656"/>
      <c r="F580" s="996"/>
      <c r="G580" s="657"/>
      <c r="H580" s="658"/>
      <c r="I580" s="658"/>
      <c r="J580" s="659"/>
      <c r="K580" s="659"/>
      <c r="L580" s="650"/>
      <c r="M580" s="651"/>
      <c r="N580" s="652"/>
      <c r="O580" s="660"/>
      <c r="P580" s="661"/>
      <c r="Q580" s="649"/>
    </row>
    <row r="581" spans="1:17" x14ac:dyDescent="0.2">
      <c r="A581" s="653"/>
      <c r="B581" s="654"/>
      <c r="C581" s="654"/>
      <c r="D581" s="655"/>
      <c r="E581" s="656"/>
      <c r="F581" s="996"/>
      <c r="G581" s="657"/>
      <c r="H581" s="658"/>
      <c r="I581" s="658"/>
      <c r="J581" s="659"/>
      <c r="K581" s="659"/>
      <c r="L581" s="650"/>
      <c r="M581" s="651"/>
      <c r="N581" s="652"/>
      <c r="O581" s="660"/>
      <c r="P581" s="661"/>
      <c r="Q581" s="649"/>
    </row>
    <row r="582" spans="1:17" x14ac:dyDescent="0.2">
      <c r="A582" s="653"/>
      <c r="B582" s="654"/>
      <c r="C582" s="654"/>
      <c r="D582" s="655"/>
      <c r="E582" s="656"/>
      <c r="F582" s="996"/>
      <c r="G582" s="657"/>
      <c r="H582" s="658"/>
      <c r="I582" s="658"/>
      <c r="J582" s="659"/>
      <c r="K582" s="659"/>
      <c r="L582" s="650"/>
      <c r="M582" s="651"/>
      <c r="N582" s="652"/>
      <c r="O582" s="660"/>
      <c r="P582" s="661"/>
      <c r="Q582" s="649"/>
    </row>
    <row r="583" spans="1:17" x14ac:dyDescent="0.2">
      <c r="A583" s="653"/>
      <c r="B583" s="654"/>
      <c r="C583" s="654"/>
      <c r="D583" s="655"/>
      <c r="E583" s="656"/>
      <c r="F583" s="996"/>
      <c r="G583" s="657"/>
      <c r="H583" s="658"/>
      <c r="I583" s="658"/>
      <c r="J583" s="659"/>
      <c r="K583" s="659"/>
      <c r="L583" s="650"/>
      <c r="M583" s="651"/>
      <c r="N583" s="652"/>
      <c r="O583" s="660"/>
      <c r="P583" s="661"/>
      <c r="Q583" s="649"/>
    </row>
    <row r="584" spans="1:17" x14ac:dyDescent="0.2">
      <c r="A584" s="653"/>
      <c r="B584" s="654"/>
      <c r="C584" s="654"/>
      <c r="D584" s="655"/>
      <c r="E584" s="656"/>
      <c r="F584" s="996"/>
      <c r="G584" s="657"/>
      <c r="H584" s="658"/>
      <c r="I584" s="658"/>
      <c r="J584" s="659"/>
      <c r="K584" s="659"/>
      <c r="L584" s="650"/>
      <c r="M584" s="651"/>
      <c r="N584" s="652"/>
      <c r="O584" s="660"/>
      <c r="P584" s="661"/>
      <c r="Q584" s="649"/>
    </row>
    <row r="585" spans="1:17" x14ac:dyDescent="0.2">
      <c r="A585" s="653"/>
      <c r="B585" s="654"/>
      <c r="C585" s="654"/>
      <c r="D585" s="655"/>
      <c r="E585" s="656"/>
      <c r="F585" s="996"/>
      <c r="G585" s="657"/>
      <c r="H585" s="658"/>
      <c r="I585" s="658"/>
      <c r="J585" s="659"/>
      <c r="K585" s="659"/>
      <c r="L585" s="650"/>
      <c r="M585" s="651"/>
      <c r="N585" s="652"/>
      <c r="O585" s="660"/>
      <c r="P585" s="661"/>
      <c r="Q585" s="649"/>
    </row>
    <row r="586" spans="1:17" x14ac:dyDescent="0.2">
      <c r="A586" s="653"/>
      <c r="B586" s="654"/>
      <c r="C586" s="654"/>
      <c r="D586" s="655"/>
      <c r="E586" s="656"/>
      <c r="F586" s="996"/>
      <c r="G586" s="657"/>
      <c r="H586" s="658"/>
      <c r="I586" s="658"/>
      <c r="J586" s="659"/>
      <c r="K586" s="659"/>
      <c r="L586" s="650"/>
      <c r="M586" s="651"/>
      <c r="N586" s="652"/>
      <c r="O586" s="660"/>
      <c r="P586" s="661"/>
      <c r="Q586" s="649"/>
    </row>
    <row r="587" spans="1:17" x14ac:dyDescent="0.2">
      <c r="A587" s="653"/>
      <c r="B587" s="654"/>
      <c r="C587" s="654"/>
      <c r="D587" s="655"/>
      <c r="E587" s="656"/>
      <c r="F587" s="996"/>
      <c r="G587" s="657"/>
      <c r="H587" s="658"/>
      <c r="I587" s="658"/>
      <c r="J587" s="659"/>
      <c r="K587" s="659"/>
      <c r="L587" s="650"/>
      <c r="M587" s="651"/>
      <c r="N587" s="652"/>
      <c r="O587" s="660"/>
      <c r="P587" s="661"/>
      <c r="Q587" s="649"/>
    </row>
    <row r="588" spans="1:17" x14ac:dyDescent="0.2">
      <c r="A588" s="653"/>
      <c r="B588" s="654"/>
      <c r="C588" s="654"/>
      <c r="D588" s="655"/>
      <c r="E588" s="656"/>
      <c r="F588" s="996"/>
      <c r="G588" s="657"/>
      <c r="H588" s="658"/>
      <c r="I588" s="658"/>
      <c r="J588" s="659"/>
      <c r="K588" s="659"/>
      <c r="L588" s="650"/>
      <c r="M588" s="651"/>
      <c r="N588" s="652"/>
      <c r="O588" s="660"/>
      <c r="P588" s="661"/>
      <c r="Q588" s="649"/>
    </row>
    <row r="589" spans="1:17" x14ac:dyDescent="0.2">
      <c r="A589" s="653"/>
      <c r="B589" s="654"/>
      <c r="C589" s="654"/>
      <c r="D589" s="655"/>
      <c r="E589" s="656"/>
      <c r="F589" s="996"/>
      <c r="G589" s="657"/>
      <c r="H589" s="658"/>
      <c r="I589" s="658"/>
      <c r="J589" s="659"/>
      <c r="K589" s="659"/>
      <c r="L589" s="650"/>
      <c r="M589" s="651"/>
      <c r="N589" s="652"/>
      <c r="O589" s="660"/>
      <c r="P589" s="661"/>
      <c r="Q589" s="649"/>
    </row>
    <row r="590" spans="1:17" x14ac:dyDescent="0.2">
      <c r="A590" s="653"/>
      <c r="B590" s="654"/>
      <c r="C590" s="654"/>
      <c r="D590" s="655"/>
      <c r="E590" s="656"/>
      <c r="F590" s="996"/>
      <c r="G590" s="657"/>
      <c r="H590" s="658"/>
      <c r="I590" s="658"/>
      <c r="J590" s="659"/>
      <c r="K590" s="659"/>
      <c r="L590" s="650"/>
      <c r="M590" s="651"/>
      <c r="N590" s="652"/>
      <c r="O590" s="660"/>
      <c r="P590" s="661"/>
      <c r="Q590" s="649"/>
    </row>
    <row r="591" spans="1:17" x14ac:dyDescent="0.2">
      <c r="A591" s="653"/>
      <c r="B591" s="654"/>
      <c r="C591" s="654"/>
      <c r="D591" s="655"/>
      <c r="E591" s="656"/>
      <c r="F591" s="996"/>
      <c r="G591" s="657"/>
      <c r="H591" s="658"/>
      <c r="I591" s="658"/>
      <c r="J591" s="659"/>
      <c r="K591" s="659"/>
      <c r="L591" s="650"/>
      <c r="M591" s="651"/>
      <c r="N591" s="652"/>
      <c r="O591" s="660"/>
      <c r="P591" s="661"/>
      <c r="Q591" s="649"/>
    </row>
    <row r="592" spans="1:17" x14ac:dyDescent="0.2">
      <c r="A592" s="653"/>
      <c r="B592" s="654"/>
      <c r="C592" s="654"/>
      <c r="D592" s="655"/>
      <c r="E592" s="656"/>
      <c r="F592" s="996"/>
      <c r="G592" s="657"/>
      <c r="H592" s="658"/>
      <c r="I592" s="658"/>
      <c r="J592" s="659"/>
      <c r="K592" s="659"/>
      <c r="L592" s="650"/>
      <c r="M592" s="651"/>
      <c r="N592" s="652"/>
      <c r="O592" s="660"/>
      <c r="P592" s="661"/>
      <c r="Q592" s="649"/>
    </row>
    <row r="593" spans="1:17" x14ac:dyDescent="0.2">
      <c r="A593" s="653"/>
      <c r="B593" s="654"/>
      <c r="C593" s="654"/>
      <c r="D593" s="655"/>
      <c r="E593" s="656"/>
      <c r="F593" s="996"/>
      <c r="G593" s="657"/>
      <c r="H593" s="658"/>
      <c r="I593" s="658"/>
      <c r="J593" s="659"/>
      <c r="K593" s="659"/>
      <c r="L593" s="650"/>
      <c r="M593" s="651"/>
      <c r="N593" s="652"/>
      <c r="O593" s="660"/>
      <c r="P593" s="661"/>
      <c r="Q593" s="649"/>
    </row>
    <row r="594" spans="1:17" x14ac:dyDescent="0.2">
      <c r="A594" s="653"/>
      <c r="B594" s="654"/>
      <c r="C594" s="654"/>
      <c r="D594" s="655"/>
      <c r="E594" s="656"/>
      <c r="F594" s="996"/>
      <c r="G594" s="657"/>
      <c r="H594" s="658"/>
      <c r="I594" s="658"/>
      <c r="J594" s="659"/>
      <c r="K594" s="659"/>
      <c r="L594" s="650"/>
      <c r="M594" s="651"/>
      <c r="N594" s="652"/>
      <c r="O594" s="660"/>
      <c r="P594" s="661"/>
      <c r="Q594" s="649"/>
    </row>
    <row r="595" spans="1:17" x14ac:dyDescent="0.2">
      <c r="A595" s="653"/>
      <c r="B595" s="654"/>
      <c r="C595" s="654"/>
      <c r="D595" s="655"/>
      <c r="E595" s="656"/>
      <c r="F595" s="996"/>
      <c r="G595" s="657"/>
      <c r="H595" s="658"/>
      <c r="I595" s="658"/>
      <c r="J595" s="659"/>
      <c r="K595" s="659"/>
      <c r="L595" s="650"/>
      <c r="M595" s="651"/>
      <c r="N595" s="652"/>
      <c r="O595" s="660"/>
      <c r="P595" s="661"/>
      <c r="Q595" s="649"/>
    </row>
    <row r="596" spans="1:17" x14ac:dyDescent="0.2">
      <c r="A596" s="653"/>
      <c r="B596" s="654"/>
      <c r="C596" s="654"/>
      <c r="D596" s="655"/>
      <c r="E596" s="656"/>
      <c r="F596" s="996"/>
      <c r="G596" s="657"/>
      <c r="H596" s="658"/>
      <c r="I596" s="658"/>
      <c r="J596" s="659"/>
      <c r="K596" s="659"/>
      <c r="L596" s="650"/>
      <c r="M596" s="651"/>
      <c r="N596" s="652"/>
      <c r="O596" s="660"/>
      <c r="P596" s="661"/>
      <c r="Q596" s="649"/>
    </row>
    <row r="597" spans="1:17" x14ac:dyDescent="0.2">
      <c r="A597" s="653"/>
      <c r="B597" s="654"/>
      <c r="C597" s="654"/>
      <c r="D597" s="655"/>
      <c r="E597" s="656"/>
      <c r="F597" s="996"/>
      <c r="G597" s="657"/>
      <c r="H597" s="658"/>
      <c r="I597" s="658"/>
      <c r="J597" s="659"/>
      <c r="K597" s="659"/>
      <c r="L597" s="650"/>
      <c r="M597" s="651"/>
      <c r="N597" s="652"/>
      <c r="O597" s="660"/>
      <c r="P597" s="661"/>
      <c r="Q597" s="649"/>
    </row>
    <row r="598" spans="1:17" x14ac:dyDescent="0.2">
      <c r="A598" s="653"/>
      <c r="B598" s="654"/>
      <c r="C598" s="654"/>
      <c r="D598" s="655"/>
      <c r="E598" s="656"/>
      <c r="F598" s="996"/>
      <c r="G598" s="657"/>
      <c r="H598" s="658"/>
      <c r="I598" s="658"/>
      <c r="J598" s="659"/>
      <c r="K598" s="659"/>
      <c r="L598" s="650"/>
      <c r="M598" s="651"/>
      <c r="N598" s="652"/>
      <c r="O598" s="660"/>
      <c r="P598" s="661"/>
      <c r="Q598" s="649"/>
    </row>
    <row r="599" spans="1:17" x14ac:dyDescent="0.2">
      <c r="A599" s="653"/>
      <c r="B599" s="654"/>
      <c r="C599" s="654"/>
      <c r="D599" s="655"/>
      <c r="E599" s="656"/>
      <c r="F599" s="996"/>
      <c r="G599" s="657"/>
      <c r="H599" s="658"/>
      <c r="I599" s="658"/>
      <c r="J599" s="659"/>
      <c r="K599" s="659"/>
      <c r="L599" s="650"/>
      <c r="M599" s="651"/>
      <c r="N599" s="652"/>
      <c r="O599" s="660"/>
      <c r="P599" s="661"/>
      <c r="Q599" s="649"/>
    </row>
    <row r="600" spans="1:17" x14ac:dyDescent="0.2">
      <c r="A600" s="776"/>
      <c r="D600" s="778"/>
      <c r="H600" s="779"/>
      <c r="J600" s="780"/>
      <c r="L600" s="650"/>
      <c r="M600" s="781"/>
      <c r="N600" s="777"/>
    </row>
    <row r="601" spans="1:17" x14ac:dyDescent="0.2">
      <c r="A601" s="776"/>
      <c r="D601" s="778"/>
      <c r="H601" s="779"/>
      <c r="J601" s="780"/>
      <c r="L601" s="650"/>
      <c r="M601" s="781"/>
      <c r="N601" s="777"/>
    </row>
    <row r="602" spans="1:17" x14ac:dyDescent="0.2">
      <c r="A602" s="776"/>
      <c r="D602" s="778"/>
      <c r="H602" s="779"/>
      <c r="J602" s="780"/>
      <c r="L602" s="650"/>
      <c r="M602" s="781"/>
      <c r="N602" s="777"/>
    </row>
    <row r="603" spans="1:17" x14ac:dyDescent="0.2">
      <c r="A603" s="776"/>
      <c r="D603" s="778"/>
      <c r="H603" s="779"/>
      <c r="J603" s="780"/>
      <c r="L603" s="650"/>
      <c r="M603" s="781"/>
      <c r="N603" s="777"/>
    </row>
    <row r="604" spans="1:17" x14ac:dyDescent="0.2">
      <c r="A604" s="776"/>
      <c r="D604" s="778"/>
      <c r="H604" s="779"/>
      <c r="J604" s="780"/>
      <c r="L604" s="650"/>
      <c r="M604" s="781"/>
      <c r="N604" s="777"/>
    </row>
    <row r="605" spans="1:17" x14ac:dyDescent="0.2">
      <c r="A605" s="776"/>
      <c r="D605" s="778"/>
      <c r="H605" s="779"/>
      <c r="J605" s="780"/>
      <c r="L605" s="650"/>
      <c r="M605" s="781"/>
      <c r="N605" s="777"/>
    </row>
    <row r="606" spans="1:17" x14ac:dyDescent="0.2">
      <c r="A606" s="776"/>
      <c r="D606" s="778"/>
      <c r="H606" s="779"/>
      <c r="J606" s="780"/>
      <c r="L606" s="650"/>
      <c r="M606" s="781"/>
      <c r="N606" s="777"/>
    </row>
    <row r="607" spans="1:17" x14ac:dyDescent="0.2">
      <c r="A607" s="776"/>
      <c r="D607" s="778"/>
      <c r="H607" s="779"/>
      <c r="J607" s="780"/>
      <c r="L607" s="650"/>
      <c r="M607" s="781"/>
      <c r="N607" s="777"/>
    </row>
    <row r="608" spans="1:17" x14ac:dyDescent="0.2">
      <c r="A608" s="776"/>
      <c r="D608" s="778"/>
      <c r="H608" s="779"/>
      <c r="J608" s="780"/>
      <c r="L608" s="650"/>
      <c r="M608" s="781"/>
      <c r="N608" s="777"/>
    </row>
    <row r="609" spans="1:14" x14ac:dyDescent="0.2">
      <c r="A609" s="776"/>
      <c r="D609" s="778"/>
      <c r="H609" s="779"/>
      <c r="J609" s="780"/>
      <c r="L609" s="650"/>
      <c r="M609" s="781"/>
      <c r="N609" s="777"/>
    </row>
    <row r="610" spans="1:14" x14ac:dyDescent="0.2">
      <c r="A610" s="776"/>
      <c r="D610" s="778"/>
      <c r="H610" s="779"/>
      <c r="J610" s="780"/>
      <c r="L610" s="650"/>
      <c r="M610" s="781"/>
      <c r="N610" s="777"/>
    </row>
    <row r="611" spans="1:14" x14ac:dyDescent="0.2">
      <c r="A611" s="776"/>
      <c r="D611" s="778"/>
      <c r="H611" s="779"/>
      <c r="J611" s="780"/>
      <c r="L611" s="650"/>
      <c r="M611" s="781"/>
      <c r="N611" s="777"/>
    </row>
    <row r="612" spans="1:14" x14ac:dyDescent="0.2">
      <c r="A612" s="776"/>
      <c r="D612" s="778"/>
      <c r="H612" s="779"/>
      <c r="J612" s="780"/>
      <c r="L612" s="650"/>
      <c r="M612" s="781"/>
      <c r="N612" s="777"/>
    </row>
    <row r="613" spans="1:14" x14ac:dyDescent="0.2">
      <c r="A613" s="776"/>
      <c r="D613" s="778"/>
      <c r="H613" s="779"/>
      <c r="J613" s="780"/>
      <c r="L613" s="650"/>
      <c r="M613" s="781"/>
      <c r="N613" s="777"/>
    </row>
    <row r="614" spans="1:14" x14ac:dyDescent="0.2">
      <c r="A614" s="776"/>
      <c r="D614" s="778"/>
      <c r="H614" s="779"/>
      <c r="J614" s="780"/>
      <c r="L614" s="650"/>
      <c r="M614" s="781"/>
      <c r="N614" s="777"/>
    </row>
    <row r="615" spans="1:14" x14ac:dyDescent="0.2">
      <c r="A615" s="776"/>
      <c r="D615" s="778"/>
      <c r="H615" s="779"/>
      <c r="J615" s="780"/>
      <c r="L615" s="650"/>
      <c r="M615" s="781"/>
      <c r="N615" s="777"/>
    </row>
    <row r="616" spans="1:14" x14ac:dyDescent="0.2">
      <c r="A616" s="776"/>
      <c r="D616" s="778"/>
      <c r="H616" s="779"/>
      <c r="J616" s="780"/>
      <c r="L616" s="650"/>
      <c r="M616" s="781"/>
      <c r="N616" s="777"/>
    </row>
    <row r="617" spans="1:14" x14ac:dyDescent="0.2">
      <c r="A617" s="776"/>
      <c r="D617" s="778"/>
      <c r="H617" s="779"/>
      <c r="J617" s="780"/>
      <c r="L617" s="650"/>
      <c r="M617" s="781"/>
      <c r="N617" s="777"/>
    </row>
    <row r="618" spans="1:14" x14ac:dyDescent="0.2">
      <c r="A618" s="776"/>
      <c r="D618" s="778"/>
      <c r="H618" s="779"/>
      <c r="J618" s="780"/>
      <c r="L618" s="650"/>
      <c r="M618" s="781"/>
      <c r="N618" s="777"/>
    </row>
    <row r="619" spans="1:14" x14ac:dyDescent="0.2">
      <c r="A619" s="776"/>
      <c r="D619" s="778"/>
      <c r="H619" s="779"/>
      <c r="J619" s="780"/>
      <c r="L619" s="650"/>
      <c r="M619" s="781"/>
      <c r="N619" s="777"/>
    </row>
    <row r="620" spans="1:14" x14ac:dyDescent="0.2">
      <c r="A620" s="776"/>
      <c r="D620" s="778"/>
      <c r="H620" s="779"/>
      <c r="J620" s="780"/>
      <c r="L620" s="650"/>
      <c r="M620" s="781"/>
      <c r="N620" s="777"/>
    </row>
    <row r="621" spans="1:14" x14ac:dyDescent="0.2">
      <c r="A621" s="776"/>
      <c r="D621" s="778"/>
      <c r="H621" s="779"/>
      <c r="J621" s="780"/>
      <c r="L621" s="650"/>
      <c r="M621" s="781"/>
      <c r="N621" s="777"/>
    </row>
    <row r="622" spans="1:14" x14ac:dyDescent="0.2">
      <c r="A622" s="776"/>
      <c r="D622" s="778"/>
      <c r="H622" s="779"/>
      <c r="J622" s="780"/>
      <c r="L622" s="650"/>
      <c r="M622" s="781"/>
      <c r="N622" s="777"/>
    </row>
    <row r="623" spans="1:14" x14ac:dyDescent="0.2">
      <c r="A623" s="776"/>
      <c r="D623" s="778"/>
      <c r="H623" s="779"/>
      <c r="J623" s="780"/>
      <c r="L623" s="650"/>
      <c r="M623" s="781"/>
      <c r="N623" s="777"/>
    </row>
    <row r="624" spans="1:14" x14ac:dyDescent="0.2">
      <c r="A624" s="776"/>
      <c r="D624" s="778"/>
      <c r="H624" s="779"/>
      <c r="J624" s="780"/>
      <c r="L624" s="650"/>
      <c r="M624" s="781"/>
      <c r="N624" s="777"/>
    </row>
    <row r="625" spans="1:14" x14ac:dyDescent="0.2">
      <c r="A625" s="776"/>
      <c r="D625" s="778"/>
      <c r="H625" s="779"/>
      <c r="J625" s="780"/>
      <c r="L625" s="650"/>
      <c r="M625" s="781"/>
      <c r="N625" s="777"/>
    </row>
    <row r="626" spans="1:14" x14ac:dyDescent="0.2">
      <c r="A626" s="776"/>
      <c r="D626" s="778"/>
      <c r="H626" s="779"/>
      <c r="J626" s="780"/>
      <c r="L626" s="650"/>
      <c r="M626" s="781"/>
      <c r="N626" s="777"/>
    </row>
    <row r="627" spans="1:14" x14ac:dyDescent="0.2">
      <c r="A627" s="776"/>
      <c r="D627" s="778"/>
      <c r="H627" s="779"/>
      <c r="J627" s="780"/>
      <c r="L627" s="650"/>
      <c r="M627" s="781"/>
      <c r="N627" s="777"/>
    </row>
    <row r="628" spans="1:14" x14ac:dyDescent="0.2">
      <c r="A628" s="776"/>
      <c r="D628" s="778"/>
      <c r="H628" s="779"/>
      <c r="J628" s="780"/>
      <c r="L628" s="650"/>
      <c r="M628" s="781"/>
      <c r="N628" s="777"/>
    </row>
    <row r="629" spans="1:14" x14ac:dyDescent="0.2">
      <c r="A629" s="776"/>
      <c r="D629" s="778"/>
      <c r="H629" s="779"/>
      <c r="J629" s="780"/>
      <c r="L629" s="650"/>
      <c r="M629" s="781"/>
      <c r="N629" s="777"/>
    </row>
    <row r="630" spans="1:14" x14ac:dyDescent="0.2">
      <c r="A630" s="776"/>
      <c r="D630" s="778"/>
      <c r="H630" s="779"/>
      <c r="J630" s="780"/>
      <c r="L630" s="650"/>
      <c r="M630" s="781"/>
      <c r="N630" s="777"/>
    </row>
    <row r="631" spans="1:14" x14ac:dyDescent="0.2">
      <c r="A631" s="776"/>
      <c r="D631" s="778"/>
      <c r="H631" s="779"/>
      <c r="J631" s="780"/>
      <c r="L631" s="650"/>
      <c r="M631" s="781"/>
      <c r="N631" s="777"/>
    </row>
    <row r="632" spans="1:14" x14ac:dyDescent="0.2">
      <c r="A632" s="776"/>
      <c r="D632" s="778"/>
      <c r="H632" s="779"/>
      <c r="J632" s="780"/>
      <c r="L632" s="650"/>
      <c r="M632" s="781"/>
      <c r="N632" s="777"/>
    </row>
    <row r="633" spans="1:14" x14ac:dyDescent="0.2">
      <c r="A633" s="776"/>
      <c r="D633" s="778"/>
      <c r="H633" s="779"/>
      <c r="J633" s="780"/>
      <c r="L633" s="650"/>
      <c r="M633" s="781"/>
      <c r="N633" s="777"/>
    </row>
    <row r="634" spans="1:14" x14ac:dyDescent="0.2">
      <c r="A634" s="776"/>
      <c r="D634" s="778"/>
      <c r="H634" s="779"/>
      <c r="J634" s="780"/>
      <c r="L634" s="650"/>
      <c r="M634" s="781"/>
      <c r="N634" s="777"/>
    </row>
    <row r="635" spans="1:14" x14ac:dyDescent="0.2">
      <c r="A635" s="776"/>
      <c r="D635" s="778"/>
      <c r="H635" s="779"/>
      <c r="J635" s="780"/>
      <c r="L635" s="650"/>
      <c r="M635" s="781"/>
      <c r="N635" s="777"/>
    </row>
    <row r="636" spans="1:14" x14ac:dyDescent="0.2">
      <c r="A636" s="776"/>
      <c r="D636" s="778"/>
      <c r="H636" s="779"/>
      <c r="J636" s="780"/>
      <c r="L636" s="650"/>
      <c r="M636" s="781"/>
      <c r="N636" s="777"/>
    </row>
    <row r="637" spans="1:14" x14ac:dyDescent="0.2">
      <c r="A637" s="776"/>
      <c r="D637" s="778"/>
      <c r="H637" s="779"/>
      <c r="J637" s="780"/>
      <c r="L637" s="650"/>
      <c r="M637" s="781"/>
      <c r="N637" s="777"/>
    </row>
    <row r="638" spans="1:14" x14ac:dyDescent="0.2">
      <c r="A638" s="776"/>
      <c r="D638" s="778"/>
      <c r="H638" s="779"/>
      <c r="J638" s="780"/>
      <c r="L638" s="650"/>
      <c r="M638" s="781"/>
      <c r="N638" s="777"/>
    </row>
    <row r="639" spans="1:14" x14ac:dyDescent="0.2">
      <c r="A639" s="776"/>
      <c r="D639" s="778"/>
      <c r="H639" s="779"/>
      <c r="J639" s="780"/>
      <c r="L639" s="650"/>
      <c r="M639" s="781"/>
      <c r="N639" s="777"/>
    </row>
    <row r="640" spans="1:14" x14ac:dyDescent="0.2">
      <c r="A640" s="776"/>
      <c r="D640" s="778"/>
      <c r="H640" s="779"/>
      <c r="J640" s="780"/>
      <c r="L640" s="650"/>
      <c r="M640" s="781"/>
      <c r="N640" s="777"/>
    </row>
    <row r="641" spans="1:14" x14ac:dyDescent="0.2">
      <c r="A641" s="776"/>
      <c r="D641" s="778"/>
      <c r="H641" s="779"/>
      <c r="J641" s="780"/>
      <c r="L641" s="650"/>
      <c r="M641" s="781"/>
      <c r="N641" s="777"/>
    </row>
    <row r="642" spans="1:14" x14ac:dyDescent="0.2">
      <c r="A642" s="776"/>
      <c r="D642" s="778"/>
      <c r="H642" s="779"/>
      <c r="J642" s="780"/>
      <c r="L642" s="650"/>
      <c r="M642" s="781"/>
      <c r="N642" s="777"/>
    </row>
    <row r="643" spans="1:14" x14ac:dyDescent="0.2">
      <c r="A643" s="776"/>
      <c r="D643" s="778"/>
      <c r="H643" s="779"/>
      <c r="J643" s="780"/>
      <c r="L643" s="650"/>
      <c r="M643" s="781"/>
      <c r="N643" s="777"/>
    </row>
    <row r="644" spans="1:14" x14ac:dyDescent="0.2">
      <c r="A644" s="776"/>
      <c r="D644" s="778"/>
      <c r="H644" s="779"/>
      <c r="J644" s="780"/>
      <c r="L644" s="650"/>
      <c r="M644" s="781"/>
      <c r="N644" s="777"/>
    </row>
    <row r="645" spans="1:14" x14ac:dyDescent="0.2">
      <c r="A645" s="776"/>
      <c r="D645" s="778"/>
      <c r="H645" s="779"/>
      <c r="J645" s="780"/>
      <c r="L645" s="650"/>
      <c r="M645" s="781"/>
      <c r="N645" s="777"/>
    </row>
    <row r="646" spans="1:14" x14ac:dyDescent="0.2">
      <c r="A646" s="776"/>
      <c r="D646" s="778"/>
      <c r="H646" s="779"/>
      <c r="J646" s="780"/>
      <c r="L646" s="650"/>
      <c r="M646" s="781"/>
      <c r="N646" s="777"/>
    </row>
    <row r="647" spans="1:14" x14ac:dyDescent="0.2">
      <c r="A647" s="776"/>
      <c r="D647" s="778"/>
      <c r="H647" s="779"/>
      <c r="J647" s="780"/>
      <c r="L647" s="650"/>
      <c r="M647" s="781"/>
      <c r="N647" s="777"/>
    </row>
    <row r="648" spans="1:14" x14ac:dyDescent="0.2">
      <c r="A648" s="776"/>
      <c r="D648" s="778"/>
      <c r="H648" s="779"/>
      <c r="J648" s="780"/>
      <c r="L648" s="650"/>
      <c r="M648" s="781"/>
      <c r="N648" s="777"/>
    </row>
    <row r="649" spans="1:14" x14ac:dyDescent="0.2">
      <c r="A649" s="776"/>
      <c r="D649" s="778"/>
      <c r="H649" s="779"/>
      <c r="J649" s="780"/>
      <c r="L649" s="650"/>
      <c r="M649" s="781"/>
      <c r="N649" s="777"/>
    </row>
    <row r="650" spans="1:14" x14ac:dyDescent="0.2">
      <c r="A650" s="776"/>
      <c r="D650" s="778"/>
      <c r="H650" s="779"/>
      <c r="J650" s="780"/>
      <c r="L650" s="650"/>
      <c r="M650" s="781"/>
      <c r="N650" s="777"/>
    </row>
    <row r="651" spans="1:14" x14ac:dyDescent="0.2">
      <c r="A651" s="776"/>
      <c r="D651" s="778"/>
      <c r="H651" s="779"/>
      <c r="J651" s="780"/>
      <c r="L651" s="650"/>
      <c r="M651" s="781"/>
      <c r="N651" s="777"/>
    </row>
    <row r="652" spans="1:14" x14ac:dyDescent="0.2">
      <c r="A652" s="776"/>
      <c r="D652" s="778"/>
      <c r="H652" s="779"/>
      <c r="J652" s="780"/>
      <c r="L652" s="650"/>
      <c r="M652" s="781"/>
      <c r="N652" s="777"/>
    </row>
    <row r="653" spans="1:14" x14ac:dyDescent="0.2">
      <c r="A653" s="776"/>
      <c r="D653" s="778"/>
      <c r="H653" s="779"/>
      <c r="J653" s="780"/>
      <c r="L653" s="650"/>
      <c r="M653" s="781"/>
      <c r="N653" s="777"/>
    </row>
    <row r="654" spans="1:14" x14ac:dyDescent="0.2">
      <c r="A654" s="776"/>
      <c r="D654" s="778"/>
      <c r="H654" s="779"/>
      <c r="J654" s="780"/>
      <c r="L654" s="650"/>
      <c r="M654" s="781"/>
      <c r="N654" s="777"/>
    </row>
    <row r="655" spans="1:14" x14ac:dyDescent="0.2">
      <c r="A655" s="776"/>
      <c r="D655" s="778"/>
      <c r="H655" s="779"/>
      <c r="J655" s="780"/>
      <c r="L655" s="650"/>
      <c r="M655" s="781"/>
      <c r="N655" s="777"/>
    </row>
    <row r="656" spans="1:14" x14ac:dyDescent="0.2">
      <c r="A656" s="776"/>
      <c r="D656" s="778"/>
      <c r="H656" s="779"/>
      <c r="J656" s="780"/>
      <c r="L656" s="650"/>
      <c r="M656" s="781"/>
      <c r="N656" s="777"/>
    </row>
    <row r="657" spans="1:14" x14ac:dyDescent="0.2">
      <c r="A657" s="776"/>
      <c r="D657" s="778"/>
      <c r="H657" s="779"/>
      <c r="J657" s="780"/>
      <c r="L657" s="650"/>
      <c r="M657" s="781"/>
      <c r="N657" s="777"/>
    </row>
    <row r="658" spans="1:14" x14ac:dyDescent="0.2">
      <c r="A658" s="776"/>
      <c r="D658" s="778"/>
      <c r="H658" s="779"/>
      <c r="J658" s="780"/>
      <c r="L658" s="650"/>
      <c r="M658" s="781"/>
      <c r="N658" s="777"/>
    </row>
    <row r="659" spans="1:14" x14ac:dyDescent="0.2">
      <c r="A659" s="776"/>
      <c r="D659" s="778"/>
      <c r="H659" s="779"/>
      <c r="J659" s="780"/>
      <c r="L659" s="650"/>
      <c r="M659" s="781"/>
      <c r="N659" s="777"/>
    </row>
    <row r="660" spans="1:14" x14ac:dyDescent="0.2">
      <c r="A660" s="776"/>
      <c r="D660" s="778"/>
      <c r="H660" s="779"/>
      <c r="J660" s="780"/>
      <c r="L660" s="650"/>
      <c r="M660" s="781"/>
      <c r="N660" s="777"/>
    </row>
    <row r="661" spans="1:14" x14ac:dyDescent="0.2">
      <c r="A661" s="776"/>
      <c r="D661" s="778"/>
      <c r="H661" s="779"/>
      <c r="J661" s="780"/>
      <c r="L661" s="650"/>
      <c r="M661" s="781"/>
      <c r="N661" s="777"/>
    </row>
    <row r="662" spans="1:14" x14ac:dyDescent="0.2">
      <c r="A662" s="776"/>
      <c r="D662" s="778"/>
      <c r="H662" s="779"/>
      <c r="J662" s="780"/>
      <c r="L662" s="650"/>
      <c r="M662" s="781"/>
      <c r="N662" s="777"/>
    </row>
    <row r="663" spans="1:14" x14ac:dyDescent="0.2">
      <c r="A663" s="776"/>
      <c r="D663" s="778"/>
      <c r="H663" s="779"/>
      <c r="J663" s="780"/>
      <c r="L663" s="650"/>
      <c r="M663" s="781"/>
      <c r="N663" s="777"/>
    </row>
    <row r="664" spans="1:14" x14ac:dyDescent="0.2">
      <c r="A664" s="776"/>
      <c r="D664" s="778"/>
      <c r="H664" s="779"/>
      <c r="J664" s="780"/>
      <c r="L664" s="650"/>
      <c r="M664" s="781"/>
      <c r="N664" s="777"/>
    </row>
    <row r="665" spans="1:14" x14ac:dyDescent="0.2">
      <c r="A665" s="776"/>
      <c r="D665" s="778"/>
      <c r="H665" s="779"/>
      <c r="J665" s="780"/>
      <c r="L665" s="650"/>
      <c r="M665" s="781"/>
      <c r="N665" s="777"/>
    </row>
    <row r="666" spans="1:14" x14ac:dyDescent="0.2">
      <c r="A666" s="776"/>
      <c r="D666" s="778"/>
      <c r="H666" s="779"/>
      <c r="J666" s="780"/>
      <c r="L666" s="650"/>
      <c r="M666" s="781"/>
      <c r="N666" s="777"/>
    </row>
    <row r="667" spans="1:14" x14ac:dyDescent="0.2">
      <c r="A667" s="776"/>
      <c r="D667" s="778"/>
      <c r="H667" s="779"/>
      <c r="J667" s="780"/>
      <c r="L667" s="650"/>
      <c r="M667" s="781"/>
      <c r="N667" s="777"/>
    </row>
    <row r="668" spans="1:14" x14ac:dyDescent="0.2">
      <c r="A668" s="776"/>
      <c r="D668" s="778"/>
      <c r="H668" s="779"/>
      <c r="J668" s="780"/>
      <c r="L668" s="650"/>
      <c r="M668" s="781"/>
      <c r="N668" s="777"/>
    </row>
    <row r="669" spans="1:14" x14ac:dyDescent="0.2">
      <c r="A669" s="776"/>
      <c r="D669" s="778"/>
      <c r="H669" s="779"/>
      <c r="J669" s="780"/>
      <c r="L669" s="650"/>
      <c r="M669" s="781"/>
      <c r="N669" s="777"/>
    </row>
    <row r="670" spans="1:14" x14ac:dyDescent="0.2">
      <c r="A670" s="776"/>
      <c r="D670" s="778"/>
      <c r="H670" s="779"/>
      <c r="J670" s="780"/>
      <c r="L670" s="650"/>
      <c r="M670" s="781"/>
      <c r="N670" s="777"/>
    </row>
    <row r="671" spans="1:14" x14ac:dyDescent="0.2">
      <c r="A671" s="776"/>
      <c r="D671" s="778"/>
      <c r="H671" s="779"/>
      <c r="J671" s="780"/>
      <c r="L671" s="650"/>
      <c r="M671" s="781"/>
      <c r="N671" s="777"/>
    </row>
    <row r="672" spans="1:14" x14ac:dyDescent="0.2">
      <c r="A672" s="776"/>
      <c r="D672" s="778"/>
      <c r="H672" s="779"/>
      <c r="J672" s="780"/>
      <c r="L672" s="650"/>
      <c r="M672" s="781"/>
      <c r="N672" s="777"/>
    </row>
    <row r="673" spans="1:14" x14ac:dyDescent="0.2">
      <c r="A673" s="776"/>
      <c r="D673" s="778"/>
      <c r="H673" s="779"/>
      <c r="J673" s="780"/>
      <c r="L673" s="650"/>
      <c r="M673" s="781"/>
      <c r="N673" s="777"/>
    </row>
    <row r="674" spans="1:14" x14ac:dyDescent="0.2">
      <c r="A674" s="776"/>
      <c r="D674" s="778"/>
      <c r="H674" s="779"/>
      <c r="J674" s="780"/>
      <c r="L674" s="650"/>
      <c r="M674" s="781"/>
      <c r="N674" s="777"/>
    </row>
    <row r="675" spans="1:14" x14ac:dyDescent="0.2">
      <c r="A675" s="776"/>
      <c r="D675" s="778"/>
      <c r="H675" s="779"/>
      <c r="J675" s="780"/>
      <c r="L675" s="650"/>
      <c r="M675" s="781"/>
      <c r="N675" s="777"/>
    </row>
    <row r="676" spans="1:14" x14ac:dyDescent="0.2">
      <c r="A676" s="776"/>
      <c r="D676" s="778"/>
      <c r="H676" s="779"/>
      <c r="J676" s="780"/>
      <c r="L676" s="650"/>
      <c r="M676" s="781"/>
      <c r="N676" s="777"/>
    </row>
    <row r="677" spans="1:14" x14ac:dyDescent="0.2">
      <c r="A677" s="776"/>
      <c r="D677" s="778"/>
      <c r="H677" s="779"/>
      <c r="J677" s="780"/>
      <c r="L677" s="650"/>
      <c r="M677" s="781"/>
      <c r="N677" s="777"/>
    </row>
    <row r="678" spans="1:14" x14ac:dyDescent="0.2">
      <c r="A678" s="776"/>
      <c r="D678" s="778"/>
      <c r="H678" s="779"/>
      <c r="J678" s="780"/>
      <c r="L678" s="650"/>
      <c r="M678" s="781"/>
      <c r="N678" s="777"/>
    </row>
    <row r="679" spans="1:14" x14ac:dyDescent="0.2">
      <c r="A679" s="776"/>
      <c r="D679" s="778"/>
      <c r="H679" s="779"/>
      <c r="J679" s="780"/>
      <c r="L679" s="650"/>
      <c r="M679" s="781"/>
      <c r="N679" s="777"/>
    </row>
    <row r="680" spans="1:14" x14ac:dyDescent="0.2">
      <c r="A680" s="776"/>
      <c r="D680" s="778"/>
      <c r="H680" s="779"/>
      <c r="J680" s="780"/>
      <c r="L680" s="650"/>
      <c r="M680" s="781"/>
      <c r="N680" s="777"/>
    </row>
    <row r="681" spans="1:14" x14ac:dyDescent="0.2">
      <c r="A681" s="776"/>
      <c r="D681" s="778"/>
      <c r="H681" s="779"/>
      <c r="J681" s="780"/>
      <c r="L681" s="650"/>
      <c r="M681" s="781"/>
      <c r="N681" s="777"/>
    </row>
    <row r="682" spans="1:14" x14ac:dyDescent="0.2">
      <c r="A682" s="776"/>
      <c r="D682" s="778"/>
      <c r="H682" s="779"/>
      <c r="J682" s="780"/>
      <c r="L682" s="650"/>
      <c r="M682" s="781"/>
      <c r="N682" s="777"/>
    </row>
    <row r="683" spans="1:14" x14ac:dyDescent="0.2">
      <c r="A683" s="776"/>
      <c r="D683" s="778"/>
      <c r="H683" s="779"/>
      <c r="J683" s="780"/>
      <c r="L683" s="650"/>
      <c r="M683" s="781"/>
      <c r="N683" s="777"/>
    </row>
    <row r="684" spans="1:14" x14ac:dyDescent="0.2">
      <c r="A684" s="776"/>
      <c r="D684" s="778"/>
      <c r="H684" s="779"/>
      <c r="J684" s="780"/>
      <c r="L684" s="650"/>
      <c r="M684" s="781"/>
      <c r="N684" s="777"/>
    </row>
    <row r="685" spans="1:14" x14ac:dyDescent="0.2">
      <c r="A685" s="776"/>
      <c r="D685" s="778"/>
      <c r="H685" s="779"/>
      <c r="J685" s="780"/>
      <c r="L685" s="650"/>
      <c r="M685" s="781"/>
      <c r="N685" s="777"/>
    </row>
    <row r="686" spans="1:14" x14ac:dyDescent="0.2">
      <c r="A686" s="776"/>
      <c r="D686" s="778"/>
      <c r="H686" s="779"/>
      <c r="J686" s="780"/>
      <c r="L686" s="650"/>
      <c r="M686" s="781"/>
      <c r="N686" s="777"/>
    </row>
    <row r="687" spans="1:14" x14ac:dyDescent="0.2">
      <c r="A687" s="776"/>
      <c r="D687" s="778"/>
      <c r="H687" s="779"/>
      <c r="J687" s="780"/>
      <c r="L687" s="650"/>
      <c r="M687" s="781"/>
      <c r="N687" s="777"/>
    </row>
    <row r="688" spans="1:14" x14ac:dyDescent="0.2">
      <c r="A688" s="776"/>
      <c r="D688" s="778"/>
      <c r="H688" s="779"/>
      <c r="J688" s="780"/>
      <c r="L688" s="650"/>
      <c r="M688" s="781"/>
      <c r="N688" s="777"/>
    </row>
    <row r="689" spans="1:14" x14ac:dyDescent="0.2">
      <c r="A689" s="776"/>
      <c r="D689" s="778"/>
      <c r="H689" s="779"/>
      <c r="J689" s="780"/>
      <c r="L689" s="650"/>
      <c r="M689" s="781"/>
      <c r="N689" s="777"/>
    </row>
    <row r="690" spans="1:14" x14ac:dyDescent="0.2">
      <c r="A690" s="776"/>
      <c r="D690" s="778"/>
      <c r="H690" s="779"/>
      <c r="J690" s="780"/>
      <c r="L690" s="650"/>
      <c r="M690" s="781"/>
      <c r="N690" s="777"/>
    </row>
    <row r="691" spans="1:14" x14ac:dyDescent="0.2">
      <c r="A691" s="776"/>
      <c r="D691" s="778"/>
      <c r="H691" s="779"/>
      <c r="J691" s="780"/>
      <c r="L691" s="650"/>
      <c r="M691" s="781"/>
      <c r="N691" s="777"/>
    </row>
    <row r="692" spans="1:14" x14ac:dyDescent="0.2">
      <c r="A692" s="776"/>
      <c r="D692" s="778"/>
      <c r="H692" s="779"/>
      <c r="J692" s="780"/>
      <c r="L692" s="650"/>
      <c r="M692" s="781"/>
      <c r="N692" s="777"/>
    </row>
    <row r="693" spans="1:14" x14ac:dyDescent="0.2">
      <c r="A693" s="776"/>
      <c r="D693" s="778"/>
      <c r="H693" s="779"/>
      <c r="J693" s="780"/>
      <c r="L693" s="650"/>
      <c r="M693" s="781"/>
      <c r="N693" s="777"/>
    </row>
    <row r="694" spans="1:14" x14ac:dyDescent="0.2">
      <c r="A694" s="776"/>
      <c r="D694" s="778"/>
      <c r="H694" s="779"/>
      <c r="J694" s="780"/>
      <c r="L694" s="650"/>
      <c r="M694" s="781"/>
      <c r="N694" s="777"/>
    </row>
    <row r="695" spans="1:14" x14ac:dyDescent="0.2">
      <c r="A695" s="776"/>
      <c r="D695" s="778"/>
      <c r="H695" s="779"/>
      <c r="J695" s="780"/>
      <c r="L695" s="650"/>
      <c r="M695" s="781"/>
      <c r="N695" s="777"/>
    </row>
    <row r="696" spans="1:14" x14ac:dyDescent="0.2">
      <c r="A696" s="776"/>
      <c r="D696" s="778"/>
      <c r="H696" s="779"/>
      <c r="J696" s="780"/>
      <c r="L696" s="650"/>
      <c r="M696" s="781"/>
      <c r="N696" s="777"/>
    </row>
    <row r="697" spans="1:14" x14ac:dyDescent="0.2">
      <c r="A697" s="776"/>
      <c r="D697" s="778"/>
      <c r="H697" s="779"/>
      <c r="J697" s="780"/>
      <c r="L697" s="650"/>
      <c r="M697" s="781"/>
      <c r="N697" s="777"/>
    </row>
    <row r="698" spans="1:14" x14ac:dyDescent="0.2">
      <c r="A698" s="776"/>
      <c r="D698" s="778"/>
      <c r="H698" s="779"/>
      <c r="J698" s="780"/>
      <c r="L698" s="650"/>
      <c r="M698" s="781"/>
      <c r="N698" s="777"/>
    </row>
    <row r="699" spans="1:14" x14ac:dyDescent="0.2">
      <c r="A699" s="776"/>
      <c r="D699" s="778"/>
      <c r="H699" s="779"/>
      <c r="J699" s="780"/>
      <c r="L699" s="650"/>
      <c r="M699" s="781"/>
      <c r="N699" s="777"/>
    </row>
    <row r="700" spans="1:14" x14ac:dyDescent="0.2">
      <c r="A700" s="776"/>
      <c r="D700" s="778"/>
      <c r="H700" s="779"/>
      <c r="J700" s="780"/>
      <c r="L700" s="650"/>
      <c r="M700" s="781"/>
      <c r="N700" s="777"/>
    </row>
    <row r="701" spans="1:14" x14ac:dyDescent="0.2">
      <c r="A701" s="776"/>
      <c r="D701" s="778"/>
      <c r="H701" s="779"/>
      <c r="J701" s="780"/>
      <c r="L701" s="650"/>
      <c r="M701" s="781"/>
      <c r="N701" s="777"/>
    </row>
    <row r="702" spans="1:14" x14ac:dyDescent="0.2">
      <c r="A702" s="776"/>
      <c r="D702" s="778"/>
      <c r="H702" s="779"/>
      <c r="J702" s="780"/>
      <c r="L702" s="650"/>
      <c r="M702" s="781"/>
      <c r="N702" s="777"/>
    </row>
    <row r="703" spans="1:14" x14ac:dyDescent="0.2">
      <c r="A703" s="776"/>
      <c r="D703" s="778"/>
      <c r="H703" s="779"/>
      <c r="J703" s="780"/>
      <c r="L703" s="650"/>
      <c r="M703" s="781"/>
      <c r="N703" s="777"/>
    </row>
    <row r="704" spans="1:14" x14ac:dyDescent="0.2">
      <c r="A704" s="776"/>
      <c r="D704" s="778"/>
      <c r="H704" s="779"/>
      <c r="J704" s="780"/>
      <c r="L704" s="650"/>
      <c r="M704" s="781"/>
      <c r="N704" s="777"/>
    </row>
    <row r="705" spans="1:14" x14ac:dyDescent="0.2">
      <c r="A705" s="776"/>
      <c r="D705" s="778"/>
      <c r="H705" s="779"/>
      <c r="J705" s="780"/>
      <c r="L705" s="650"/>
      <c r="M705" s="781"/>
      <c r="N705" s="777"/>
    </row>
    <row r="706" spans="1:14" x14ac:dyDescent="0.2">
      <c r="A706" s="776"/>
      <c r="D706" s="778"/>
      <c r="H706" s="779"/>
      <c r="J706" s="780"/>
      <c r="L706" s="650"/>
      <c r="M706" s="781"/>
      <c r="N706" s="777"/>
    </row>
    <row r="707" spans="1:14" x14ac:dyDescent="0.2">
      <c r="A707" s="776"/>
      <c r="D707" s="778"/>
      <c r="H707" s="779"/>
      <c r="J707" s="780"/>
      <c r="L707" s="650"/>
      <c r="M707" s="781"/>
      <c r="N707" s="777"/>
    </row>
    <row r="708" spans="1:14" x14ac:dyDescent="0.2">
      <c r="A708" s="776"/>
      <c r="D708" s="778"/>
      <c r="H708" s="779"/>
      <c r="J708" s="780"/>
      <c r="L708" s="650"/>
      <c r="M708" s="781"/>
      <c r="N708" s="777"/>
    </row>
    <row r="709" spans="1:14" x14ac:dyDescent="0.2">
      <c r="A709" s="776"/>
      <c r="D709" s="778"/>
      <c r="H709" s="779"/>
      <c r="J709" s="780"/>
      <c r="L709" s="650"/>
      <c r="M709" s="781"/>
      <c r="N709" s="777"/>
    </row>
    <row r="710" spans="1:14" x14ac:dyDescent="0.2">
      <c r="A710" s="776"/>
      <c r="D710" s="778"/>
      <c r="H710" s="779"/>
      <c r="J710" s="780"/>
      <c r="L710" s="650"/>
      <c r="M710" s="781"/>
      <c r="N710" s="777"/>
    </row>
    <row r="711" spans="1:14" x14ac:dyDescent="0.2">
      <c r="A711" s="776"/>
      <c r="D711" s="778"/>
      <c r="H711" s="779"/>
      <c r="J711" s="780"/>
      <c r="L711" s="650"/>
      <c r="M711" s="781"/>
      <c r="N711" s="777"/>
    </row>
    <row r="712" spans="1:14" x14ac:dyDescent="0.2">
      <c r="A712" s="776"/>
      <c r="D712" s="778"/>
      <c r="H712" s="779"/>
      <c r="J712" s="780"/>
      <c r="L712" s="650"/>
      <c r="M712" s="781"/>
      <c r="N712" s="777"/>
    </row>
    <row r="713" spans="1:14" x14ac:dyDescent="0.2">
      <c r="A713" s="776"/>
      <c r="D713" s="778"/>
      <c r="H713" s="779"/>
      <c r="J713" s="780"/>
      <c r="L713" s="650"/>
      <c r="M713" s="781"/>
      <c r="N713" s="777"/>
    </row>
    <row r="714" spans="1:14" x14ac:dyDescent="0.2">
      <c r="A714" s="776"/>
      <c r="D714" s="778"/>
      <c r="H714" s="779"/>
      <c r="J714" s="780"/>
      <c r="L714" s="650"/>
      <c r="M714" s="781"/>
      <c r="N714" s="777"/>
    </row>
    <row r="715" spans="1:14" x14ac:dyDescent="0.2">
      <c r="A715" s="776"/>
      <c r="D715" s="778"/>
      <c r="H715" s="779"/>
      <c r="J715" s="780"/>
      <c r="L715" s="650"/>
      <c r="M715" s="781"/>
      <c r="N715" s="777"/>
    </row>
    <row r="716" spans="1:14" x14ac:dyDescent="0.2">
      <c r="A716" s="776"/>
      <c r="D716" s="778"/>
      <c r="H716" s="779"/>
      <c r="J716" s="780"/>
      <c r="L716" s="650"/>
      <c r="M716" s="781"/>
      <c r="N716" s="777"/>
    </row>
    <row r="717" spans="1:14" x14ac:dyDescent="0.2">
      <c r="A717" s="776"/>
      <c r="D717" s="778"/>
      <c r="H717" s="779"/>
      <c r="J717" s="780"/>
      <c r="L717" s="650"/>
      <c r="M717" s="781"/>
      <c r="N717" s="777"/>
    </row>
    <row r="718" spans="1:14" x14ac:dyDescent="0.2">
      <c r="A718" s="776"/>
      <c r="D718" s="778"/>
      <c r="H718" s="779"/>
      <c r="J718" s="780"/>
      <c r="L718" s="650"/>
      <c r="M718" s="781"/>
      <c r="N718" s="777"/>
    </row>
    <row r="719" spans="1:14" x14ac:dyDescent="0.2">
      <c r="A719" s="776"/>
      <c r="D719" s="778"/>
      <c r="H719" s="779"/>
      <c r="J719" s="780"/>
      <c r="L719" s="650"/>
      <c r="M719" s="781"/>
      <c r="N719" s="777"/>
    </row>
    <row r="720" spans="1:14" x14ac:dyDescent="0.2">
      <c r="A720" s="776"/>
      <c r="D720" s="778"/>
      <c r="H720" s="779"/>
      <c r="J720" s="780"/>
      <c r="L720" s="650"/>
      <c r="M720" s="781"/>
      <c r="N720" s="777"/>
    </row>
    <row r="721" spans="1:14" x14ac:dyDescent="0.2">
      <c r="A721" s="776"/>
      <c r="D721" s="778"/>
      <c r="H721" s="779"/>
      <c r="J721" s="780"/>
      <c r="L721" s="650"/>
      <c r="M721" s="781"/>
      <c r="N721" s="777"/>
    </row>
    <row r="722" spans="1:14" x14ac:dyDescent="0.2">
      <c r="A722" s="776"/>
      <c r="D722" s="778"/>
      <c r="H722" s="779"/>
      <c r="J722" s="780"/>
      <c r="L722" s="650"/>
      <c r="M722" s="781"/>
      <c r="N722" s="777"/>
    </row>
    <row r="723" spans="1:14" x14ac:dyDescent="0.2">
      <c r="A723" s="776"/>
      <c r="D723" s="778"/>
      <c r="H723" s="779"/>
      <c r="J723" s="780"/>
      <c r="L723" s="650"/>
    </row>
    <row r="724" spans="1:14" x14ac:dyDescent="0.2">
      <c r="A724" s="776"/>
      <c r="D724" s="778"/>
      <c r="H724" s="779"/>
      <c r="J724" s="780"/>
      <c r="L724" s="650"/>
    </row>
    <row r="725" spans="1:14" x14ac:dyDescent="0.2">
      <c r="A725" s="776"/>
      <c r="D725" s="778"/>
      <c r="H725" s="779"/>
      <c r="J725" s="780"/>
      <c r="L725" s="650"/>
    </row>
    <row r="726" spans="1:14" x14ac:dyDescent="0.2">
      <c r="A726" s="776"/>
      <c r="D726" s="778"/>
      <c r="H726" s="779"/>
      <c r="J726" s="780"/>
      <c r="L726" s="650"/>
    </row>
    <row r="727" spans="1:14" x14ac:dyDescent="0.2">
      <c r="A727" s="776"/>
      <c r="D727" s="778"/>
      <c r="H727" s="779"/>
      <c r="J727" s="780"/>
      <c r="L727" s="650"/>
    </row>
    <row r="728" spans="1:14" x14ac:dyDescent="0.2">
      <c r="A728" s="776"/>
      <c r="D728" s="778"/>
      <c r="H728" s="779"/>
      <c r="J728" s="780"/>
      <c r="L728" s="650"/>
    </row>
    <row r="729" spans="1:14" x14ac:dyDescent="0.2">
      <c r="A729" s="776"/>
      <c r="D729" s="778"/>
      <c r="H729" s="779"/>
      <c r="J729" s="780"/>
      <c r="L729" s="650"/>
    </row>
    <row r="730" spans="1:14" x14ac:dyDescent="0.2">
      <c r="A730" s="776"/>
      <c r="D730" s="778"/>
      <c r="H730" s="779"/>
      <c r="J730" s="780"/>
      <c r="L730" s="650"/>
    </row>
    <row r="731" spans="1:14" x14ac:dyDescent="0.2">
      <c r="A731" s="776"/>
      <c r="D731" s="778"/>
      <c r="H731" s="779"/>
      <c r="J731" s="780"/>
      <c r="L731" s="650"/>
    </row>
    <row r="732" spans="1:14" x14ac:dyDescent="0.2">
      <c r="A732" s="776"/>
      <c r="D732" s="778"/>
      <c r="H732" s="779"/>
      <c r="J732" s="780"/>
      <c r="L732" s="650"/>
    </row>
    <row r="733" spans="1:14" x14ac:dyDescent="0.2">
      <c r="A733" s="776"/>
      <c r="D733" s="778"/>
      <c r="H733" s="779"/>
      <c r="J733" s="780"/>
      <c r="L733" s="650"/>
    </row>
    <row r="734" spans="1:14" x14ac:dyDescent="0.2">
      <c r="A734" s="776"/>
      <c r="D734" s="778"/>
      <c r="H734" s="779"/>
      <c r="J734" s="780"/>
      <c r="L734" s="650"/>
    </row>
    <row r="735" spans="1:14" x14ac:dyDescent="0.2">
      <c r="A735" s="776"/>
      <c r="D735" s="778"/>
      <c r="H735" s="779"/>
      <c r="J735" s="780"/>
      <c r="L735" s="650"/>
    </row>
    <row r="736" spans="1:14" x14ac:dyDescent="0.2">
      <c r="A736" s="776"/>
      <c r="D736" s="778"/>
      <c r="H736" s="779"/>
      <c r="J736" s="780"/>
      <c r="L736" s="650"/>
    </row>
    <row r="737" spans="1:12" x14ac:dyDescent="0.2">
      <c r="A737" s="776"/>
      <c r="D737" s="778"/>
      <c r="H737" s="779"/>
      <c r="J737" s="780"/>
      <c r="L737" s="650"/>
    </row>
    <row r="738" spans="1:12" x14ac:dyDescent="0.2">
      <c r="A738" s="776"/>
      <c r="D738" s="778"/>
      <c r="H738" s="779"/>
      <c r="J738" s="780"/>
      <c r="L738" s="650"/>
    </row>
    <row r="739" spans="1:12" x14ac:dyDescent="0.2">
      <c r="A739" s="776"/>
      <c r="D739" s="778"/>
      <c r="H739" s="779"/>
      <c r="J739" s="780"/>
      <c r="L739" s="650"/>
    </row>
    <row r="740" spans="1:12" x14ac:dyDescent="0.2">
      <c r="A740" s="776"/>
      <c r="D740" s="778"/>
      <c r="H740" s="779"/>
      <c r="J740" s="780"/>
      <c r="L740" s="650"/>
    </row>
    <row r="741" spans="1:12" x14ac:dyDescent="0.2">
      <c r="A741" s="776"/>
      <c r="D741" s="778"/>
      <c r="H741" s="779"/>
      <c r="J741" s="780"/>
      <c r="L741" s="650"/>
    </row>
    <row r="742" spans="1:12" x14ac:dyDescent="0.2">
      <c r="A742" s="776"/>
      <c r="D742" s="778"/>
      <c r="H742" s="779"/>
      <c r="J742" s="780"/>
      <c r="L742" s="650"/>
    </row>
    <row r="743" spans="1:12" x14ac:dyDescent="0.2">
      <c r="A743" s="776"/>
      <c r="D743" s="778"/>
      <c r="H743" s="779"/>
      <c r="J743" s="780"/>
      <c r="L743" s="650"/>
    </row>
    <row r="744" spans="1:12" x14ac:dyDescent="0.2">
      <c r="A744" s="776"/>
      <c r="D744" s="778"/>
      <c r="H744" s="779"/>
      <c r="J744" s="780"/>
      <c r="L744" s="650"/>
    </row>
    <row r="745" spans="1:12" x14ac:dyDescent="0.2">
      <c r="A745" s="776"/>
      <c r="D745" s="778"/>
      <c r="H745" s="779"/>
      <c r="J745" s="780"/>
      <c r="L745" s="650"/>
    </row>
    <row r="746" spans="1:12" x14ac:dyDescent="0.2">
      <c r="A746" s="776"/>
      <c r="D746" s="778"/>
      <c r="H746" s="779"/>
      <c r="J746" s="780"/>
      <c r="L746" s="650"/>
    </row>
    <row r="747" spans="1:12" x14ac:dyDescent="0.2">
      <c r="A747" s="776"/>
      <c r="D747" s="778"/>
      <c r="H747" s="779"/>
      <c r="J747" s="780"/>
      <c r="L747" s="650"/>
    </row>
    <row r="748" spans="1:12" x14ac:dyDescent="0.2">
      <c r="A748" s="776"/>
      <c r="D748" s="778"/>
      <c r="H748" s="779"/>
      <c r="J748" s="780"/>
      <c r="L748" s="650"/>
    </row>
    <row r="749" spans="1:12" x14ac:dyDescent="0.2">
      <c r="A749" s="776"/>
      <c r="D749" s="778"/>
      <c r="H749" s="779"/>
      <c r="J749" s="780"/>
      <c r="L749" s="650"/>
    </row>
    <row r="750" spans="1:12" x14ac:dyDescent="0.2">
      <c r="A750" s="776"/>
      <c r="D750" s="778"/>
      <c r="H750" s="779"/>
      <c r="J750" s="780"/>
      <c r="L750" s="650"/>
    </row>
    <row r="751" spans="1:12" x14ac:dyDescent="0.2">
      <c r="A751" s="776"/>
      <c r="D751" s="778"/>
      <c r="H751" s="779"/>
      <c r="J751" s="780"/>
      <c r="L751" s="650"/>
    </row>
    <row r="752" spans="1:12" x14ac:dyDescent="0.2">
      <c r="A752" s="776"/>
      <c r="D752" s="778"/>
      <c r="H752" s="779"/>
      <c r="J752" s="780"/>
      <c r="L752" s="650"/>
    </row>
    <row r="753" spans="1:12" x14ac:dyDescent="0.2">
      <c r="A753" s="776"/>
      <c r="D753" s="778"/>
      <c r="H753" s="779"/>
      <c r="J753" s="780"/>
      <c r="L753" s="650"/>
    </row>
    <row r="754" spans="1:12" x14ac:dyDescent="0.2">
      <c r="A754" s="776"/>
      <c r="D754" s="778"/>
      <c r="H754" s="779"/>
      <c r="J754" s="780"/>
      <c r="L754" s="650"/>
    </row>
    <row r="755" spans="1:12" x14ac:dyDescent="0.2">
      <c r="A755" s="776"/>
      <c r="D755" s="778"/>
      <c r="H755" s="779"/>
      <c r="J755" s="780"/>
      <c r="L755" s="650"/>
    </row>
    <row r="756" spans="1:12" x14ac:dyDescent="0.2">
      <c r="A756" s="776"/>
      <c r="D756" s="778"/>
      <c r="H756" s="779"/>
      <c r="J756" s="780"/>
      <c r="L756" s="650"/>
    </row>
    <row r="757" spans="1:12" x14ac:dyDescent="0.2">
      <c r="A757" s="776"/>
      <c r="D757" s="778"/>
      <c r="H757" s="779"/>
      <c r="J757" s="780"/>
      <c r="L757" s="650"/>
    </row>
    <row r="758" spans="1:12" x14ac:dyDescent="0.2">
      <c r="A758" s="776"/>
      <c r="D758" s="778"/>
      <c r="H758" s="779"/>
      <c r="J758" s="780"/>
      <c r="L758" s="650"/>
    </row>
    <row r="759" spans="1:12" x14ac:dyDescent="0.2">
      <c r="A759" s="776"/>
      <c r="D759" s="778"/>
      <c r="H759" s="779"/>
      <c r="J759" s="780"/>
      <c r="L759" s="650"/>
    </row>
    <row r="760" spans="1:12" x14ac:dyDescent="0.2">
      <c r="A760" s="776"/>
      <c r="D760" s="778"/>
      <c r="H760" s="779"/>
      <c r="J760" s="780"/>
      <c r="L760" s="650"/>
    </row>
    <row r="761" spans="1:12" x14ac:dyDescent="0.2">
      <c r="A761" s="776"/>
      <c r="D761" s="778"/>
      <c r="H761" s="779"/>
      <c r="J761" s="780"/>
      <c r="L761" s="650"/>
    </row>
    <row r="762" spans="1:12" x14ac:dyDescent="0.2">
      <c r="A762" s="776"/>
      <c r="D762" s="778"/>
      <c r="H762" s="779"/>
      <c r="J762" s="780"/>
      <c r="L762" s="650"/>
    </row>
    <row r="763" spans="1:12" x14ac:dyDescent="0.2">
      <c r="A763" s="776"/>
      <c r="D763" s="778"/>
      <c r="H763" s="779"/>
      <c r="J763" s="780"/>
      <c r="L763" s="650"/>
    </row>
    <row r="764" spans="1:12" x14ac:dyDescent="0.2">
      <c r="A764" s="776"/>
      <c r="D764" s="778"/>
      <c r="H764" s="779"/>
      <c r="J764" s="780"/>
      <c r="L764" s="650"/>
    </row>
    <row r="765" spans="1:12" x14ac:dyDescent="0.2">
      <c r="A765" s="776"/>
      <c r="D765" s="778"/>
      <c r="H765" s="779"/>
      <c r="J765" s="780"/>
      <c r="L765" s="650"/>
    </row>
    <row r="766" spans="1:12" x14ac:dyDescent="0.2">
      <c r="A766" s="776"/>
      <c r="D766" s="778"/>
      <c r="H766" s="779"/>
      <c r="J766" s="780"/>
      <c r="L766" s="650"/>
    </row>
    <row r="767" spans="1:12" x14ac:dyDescent="0.2">
      <c r="A767" s="776"/>
      <c r="D767" s="778"/>
      <c r="H767" s="779"/>
      <c r="J767" s="780"/>
      <c r="L767" s="650"/>
    </row>
    <row r="768" spans="1:12" x14ac:dyDescent="0.2">
      <c r="A768" s="776"/>
      <c r="D768" s="778"/>
      <c r="H768" s="779"/>
      <c r="J768" s="780"/>
      <c r="L768" s="650"/>
    </row>
    <row r="769" spans="1:12" x14ac:dyDescent="0.2">
      <c r="A769" s="776"/>
      <c r="D769" s="778"/>
      <c r="H769" s="779"/>
      <c r="J769" s="780"/>
      <c r="L769" s="650"/>
    </row>
    <row r="770" spans="1:12" x14ac:dyDescent="0.2">
      <c r="A770" s="776"/>
      <c r="D770" s="778"/>
      <c r="H770" s="779"/>
      <c r="J770" s="780"/>
      <c r="L770" s="650"/>
    </row>
    <row r="771" spans="1:12" x14ac:dyDescent="0.2">
      <c r="A771" s="776"/>
      <c r="D771" s="778"/>
      <c r="H771" s="779"/>
      <c r="J771" s="780"/>
      <c r="L771" s="650"/>
    </row>
    <row r="772" spans="1:12" x14ac:dyDescent="0.2">
      <c r="A772" s="776"/>
      <c r="D772" s="778"/>
      <c r="H772" s="779"/>
      <c r="J772" s="780"/>
      <c r="L772" s="650"/>
    </row>
    <row r="773" spans="1:12" x14ac:dyDescent="0.2">
      <c r="A773" s="776"/>
      <c r="D773" s="778"/>
      <c r="H773" s="779"/>
      <c r="J773" s="780"/>
      <c r="L773" s="650"/>
    </row>
    <row r="774" spans="1:12" x14ac:dyDescent="0.2">
      <c r="A774" s="776"/>
      <c r="D774" s="778"/>
      <c r="H774" s="779"/>
      <c r="J774" s="780"/>
      <c r="L774" s="650"/>
    </row>
    <row r="775" spans="1:12" x14ac:dyDescent="0.2">
      <c r="A775" s="776"/>
      <c r="D775" s="778"/>
      <c r="H775" s="779"/>
      <c r="J775" s="780"/>
      <c r="L775" s="650"/>
    </row>
    <row r="776" spans="1:12" x14ac:dyDescent="0.2">
      <c r="A776" s="776"/>
      <c r="D776" s="778"/>
      <c r="H776" s="779"/>
      <c r="J776" s="780"/>
      <c r="L776" s="650"/>
    </row>
    <row r="777" spans="1:12" x14ac:dyDescent="0.2">
      <c r="A777" s="776"/>
      <c r="D777" s="778"/>
      <c r="H777" s="779"/>
      <c r="J777" s="780"/>
      <c r="L777" s="650"/>
    </row>
    <row r="778" spans="1:12" x14ac:dyDescent="0.2">
      <c r="A778" s="776"/>
      <c r="D778" s="778"/>
      <c r="H778" s="779"/>
      <c r="J778" s="780"/>
      <c r="L778" s="650"/>
    </row>
    <row r="779" spans="1:12" x14ac:dyDescent="0.2">
      <c r="A779" s="776"/>
      <c r="D779" s="778"/>
      <c r="H779" s="779"/>
      <c r="J779" s="780"/>
      <c r="L779" s="650"/>
    </row>
    <row r="780" spans="1:12" x14ac:dyDescent="0.2">
      <c r="A780" s="776"/>
      <c r="D780" s="778"/>
      <c r="H780" s="779"/>
      <c r="J780" s="780"/>
      <c r="L780" s="650"/>
    </row>
    <row r="781" spans="1:12" x14ac:dyDescent="0.2">
      <c r="A781" s="776"/>
      <c r="D781" s="778"/>
      <c r="H781" s="779"/>
      <c r="J781" s="780"/>
      <c r="L781" s="650"/>
    </row>
    <row r="782" spans="1:12" x14ac:dyDescent="0.2">
      <c r="A782" s="776"/>
      <c r="D782" s="778"/>
      <c r="H782" s="779"/>
      <c r="J782" s="780"/>
      <c r="L782" s="650"/>
    </row>
    <row r="783" spans="1:12" x14ac:dyDescent="0.2">
      <c r="A783" s="776"/>
      <c r="D783" s="778"/>
      <c r="H783" s="779"/>
      <c r="J783" s="780"/>
      <c r="L783" s="650"/>
    </row>
    <row r="784" spans="1:12" x14ac:dyDescent="0.2">
      <c r="A784" s="776"/>
      <c r="D784" s="778"/>
      <c r="H784" s="779"/>
      <c r="J784" s="780"/>
      <c r="L784" s="650"/>
    </row>
    <row r="785" spans="1:12" x14ac:dyDescent="0.2">
      <c r="A785" s="776"/>
      <c r="D785" s="778"/>
      <c r="H785" s="779"/>
      <c r="J785" s="780"/>
      <c r="L785" s="650"/>
    </row>
    <row r="786" spans="1:12" x14ac:dyDescent="0.2">
      <c r="A786" s="776"/>
      <c r="D786" s="778"/>
      <c r="H786" s="779"/>
      <c r="J786" s="780"/>
      <c r="L786" s="650"/>
    </row>
    <row r="787" spans="1:12" x14ac:dyDescent="0.2">
      <c r="A787" s="776"/>
      <c r="D787" s="778"/>
      <c r="H787" s="779"/>
      <c r="J787" s="780"/>
      <c r="L787" s="650"/>
    </row>
    <row r="788" spans="1:12" x14ac:dyDescent="0.2">
      <c r="A788" s="776"/>
      <c r="D788" s="778"/>
      <c r="H788" s="779"/>
      <c r="J788" s="780"/>
      <c r="L788" s="650"/>
    </row>
    <row r="789" spans="1:12" x14ac:dyDescent="0.2">
      <c r="A789" s="776"/>
      <c r="D789" s="778"/>
      <c r="H789" s="779"/>
      <c r="J789" s="780"/>
      <c r="L789" s="650"/>
    </row>
    <row r="790" spans="1:12" x14ac:dyDescent="0.2">
      <c r="A790" s="776"/>
      <c r="D790" s="778"/>
      <c r="H790" s="779"/>
      <c r="J790" s="780"/>
      <c r="L790" s="650"/>
    </row>
    <row r="791" spans="1:12" x14ac:dyDescent="0.2">
      <c r="A791" s="776"/>
      <c r="D791" s="778"/>
      <c r="H791" s="779"/>
      <c r="J791" s="780"/>
      <c r="L791" s="650"/>
    </row>
    <row r="792" spans="1:12" x14ac:dyDescent="0.2">
      <c r="A792" s="776"/>
      <c r="D792" s="778"/>
      <c r="H792" s="779"/>
      <c r="J792" s="780"/>
      <c r="L792" s="650"/>
    </row>
    <row r="793" spans="1:12" x14ac:dyDescent="0.2">
      <c r="A793" s="776"/>
      <c r="D793" s="778"/>
      <c r="H793" s="779"/>
      <c r="J793" s="780"/>
      <c r="L793" s="650"/>
    </row>
    <row r="794" spans="1:12" x14ac:dyDescent="0.2">
      <c r="A794" s="776"/>
      <c r="D794" s="778"/>
      <c r="H794" s="779"/>
      <c r="J794" s="780"/>
      <c r="L794" s="650"/>
    </row>
    <row r="795" spans="1:12" x14ac:dyDescent="0.2">
      <c r="A795" s="776"/>
      <c r="D795" s="778"/>
      <c r="H795" s="779"/>
      <c r="J795" s="780"/>
      <c r="L795" s="650"/>
    </row>
    <row r="796" spans="1:12" x14ac:dyDescent="0.2">
      <c r="A796" s="776"/>
      <c r="D796" s="778"/>
      <c r="H796" s="779"/>
      <c r="J796" s="780"/>
      <c r="L796" s="650"/>
    </row>
    <row r="797" spans="1:12" x14ac:dyDescent="0.2">
      <c r="A797" s="776"/>
      <c r="D797" s="778"/>
      <c r="H797" s="779"/>
      <c r="J797" s="780"/>
      <c r="L797" s="650"/>
    </row>
    <row r="798" spans="1:12" x14ac:dyDescent="0.2">
      <c r="A798" s="776"/>
      <c r="D798" s="778"/>
      <c r="H798" s="779"/>
      <c r="J798" s="780"/>
      <c r="L798" s="650"/>
    </row>
    <row r="799" spans="1:12" x14ac:dyDescent="0.2">
      <c r="A799" s="776"/>
      <c r="D799" s="778"/>
      <c r="H799" s="779"/>
      <c r="J799" s="780"/>
      <c r="L799" s="650"/>
    </row>
    <row r="800" spans="1:12" x14ac:dyDescent="0.2">
      <c r="A800" s="776"/>
      <c r="D800" s="778"/>
      <c r="H800" s="779"/>
      <c r="J800" s="780"/>
      <c r="L800" s="650"/>
    </row>
    <row r="801" spans="1:12" x14ac:dyDescent="0.2">
      <c r="A801" s="776"/>
      <c r="D801" s="778"/>
      <c r="H801" s="779"/>
      <c r="J801" s="780"/>
      <c r="L801" s="650"/>
    </row>
    <row r="802" spans="1:12" x14ac:dyDescent="0.2">
      <c r="A802" s="776"/>
      <c r="D802" s="778"/>
      <c r="H802" s="779"/>
      <c r="J802" s="780"/>
      <c r="L802" s="650"/>
    </row>
    <row r="803" spans="1:12" x14ac:dyDescent="0.2">
      <c r="A803" s="776"/>
      <c r="D803" s="778"/>
      <c r="H803" s="779"/>
      <c r="J803" s="780"/>
      <c r="L803" s="650"/>
    </row>
    <row r="804" spans="1:12" x14ac:dyDescent="0.2">
      <c r="A804" s="776"/>
      <c r="D804" s="778"/>
      <c r="H804" s="779"/>
      <c r="J804" s="780"/>
      <c r="L804" s="650"/>
    </row>
    <row r="805" spans="1:12" x14ac:dyDescent="0.2">
      <c r="A805" s="776"/>
      <c r="D805" s="778"/>
      <c r="H805" s="779"/>
      <c r="J805" s="780"/>
      <c r="L805" s="650"/>
    </row>
    <row r="806" spans="1:12" x14ac:dyDescent="0.2">
      <c r="A806" s="776"/>
      <c r="D806" s="778"/>
      <c r="H806" s="779"/>
      <c r="J806" s="780"/>
      <c r="L806" s="650"/>
    </row>
    <row r="807" spans="1:12" x14ac:dyDescent="0.2">
      <c r="A807" s="776"/>
      <c r="D807" s="778"/>
      <c r="H807" s="779"/>
      <c r="J807" s="780"/>
      <c r="L807" s="650"/>
    </row>
    <row r="808" spans="1:12" x14ac:dyDescent="0.2">
      <c r="A808" s="776"/>
      <c r="D808" s="778"/>
      <c r="H808" s="779"/>
      <c r="J808" s="780"/>
      <c r="L808" s="650"/>
    </row>
    <row r="809" spans="1:12" x14ac:dyDescent="0.2">
      <c r="A809" s="776"/>
      <c r="D809" s="778"/>
      <c r="H809" s="779"/>
      <c r="J809" s="780"/>
      <c r="L809" s="650"/>
    </row>
    <row r="810" spans="1:12" x14ac:dyDescent="0.2">
      <c r="A810" s="776"/>
      <c r="D810" s="778"/>
      <c r="H810" s="779"/>
      <c r="J810" s="780"/>
      <c r="L810" s="650"/>
    </row>
    <row r="811" spans="1:12" x14ac:dyDescent="0.2">
      <c r="A811" s="776"/>
      <c r="D811" s="778"/>
      <c r="H811" s="779"/>
      <c r="J811" s="780"/>
      <c r="L811" s="650"/>
    </row>
    <row r="812" spans="1:12" x14ac:dyDescent="0.2">
      <c r="A812" s="776"/>
      <c r="D812" s="778"/>
      <c r="H812" s="779"/>
      <c r="J812" s="780"/>
      <c r="L812" s="650"/>
    </row>
    <row r="813" spans="1:12" x14ac:dyDescent="0.2">
      <c r="A813" s="776"/>
      <c r="D813" s="778"/>
      <c r="H813" s="779"/>
      <c r="J813" s="780"/>
      <c r="L813" s="650"/>
    </row>
    <row r="814" spans="1:12" x14ac:dyDescent="0.2">
      <c r="A814" s="776"/>
      <c r="D814" s="778"/>
      <c r="H814" s="779"/>
      <c r="J814" s="780"/>
      <c r="L814" s="650"/>
    </row>
    <row r="815" spans="1:12" x14ac:dyDescent="0.2">
      <c r="A815" s="776"/>
      <c r="D815" s="778"/>
      <c r="H815" s="779"/>
      <c r="J815" s="780"/>
      <c r="L815" s="650"/>
    </row>
    <row r="816" spans="1:12" x14ac:dyDescent="0.2">
      <c r="A816" s="776"/>
      <c r="D816" s="778"/>
      <c r="H816" s="779"/>
      <c r="J816" s="780"/>
      <c r="L816" s="650"/>
    </row>
    <row r="817" spans="1:12" x14ac:dyDescent="0.2">
      <c r="A817" s="776"/>
      <c r="D817" s="778"/>
      <c r="H817" s="779"/>
      <c r="J817" s="780"/>
      <c r="L817" s="650"/>
    </row>
    <row r="818" spans="1:12" x14ac:dyDescent="0.2">
      <c r="A818" s="776"/>
      <c r="D818" s="778"/>
      <c r="H818" s="779"/>
      <c r="J818" s="780"/>
      <c r="L818" s="650"/>
    </row>
    <row r="819" spans="1:12" x14ac:dyDescent="0.2">
      <c r="A819" s="776"/>
      <c r="D819" s="778"/>
      <c r="H819" s="779"/>
      <c r="J819" s="780"/>
      <c r="L819" s="650"/>
    </row>
    <row r="820" spans="1:12" x14ac:dyDescent="0.2">
      <c r="A820" s="776"/>
      <c r="D820" s="778"/>
      <c r="H820" s="779"/>
      <c r="J820" s="780"/>
      <c r="L820" s="650"/>
    </row>
    <row r="821" spans="1:12" x14ac:dyDescent="0.2">
      <c r="A821" s="776"/>
      <c r="D821" s="778"/>
      <c r="H821" s="779"/>
      <c r="J821" s="780"/>
      <c r="L821" s="650"/>
    </row>
    <row r="822" spans="1:12" x14ac:dyDescent="0.2">
      <c r="A822" s="776"/>
      <c r="D822" s="778"/>
      <c r="H822" s="779"/>
      <c r="J822" s="780"/>
      <c r="L822" s="650"/>
    </row>
    <row r="823" spans="1:12" x14ac:dyDescent="0.2">
      <c r="A823" s="776"/>
      <c r="D823" s="778"/>
      <c r="H823" s="779"/>
      <c r="J823" s="780"/>
      <c r="L823" s="650"/>
    </row>
    <row r="824" spans="1:12" x14ac:dyDescent="0.2">
      <c r="A824" s="776"/>
      <c r="D824" s="778"/>
      <c r="H824" s="779"/>
      <c r="J824" s="780"/>
      <c r="L824" s="650"/>
    </row>
    <row r="825" spans="1:12" x14ac:dyDescent="0.2">
      <c r="A825" s="776"/>
      <c r="D825" s="778"/>
      <c r="H825" s="779"/>
      <c r="J825" s="780"/>
      <c r="L825" s="650"/>
    </row>
    <row r="826" spans="1:12" x14ac:dyDescent="0.2">
      <c r="A826" s="776"/>
      <c r="D826" s="778"/>
      <c r="H826" s="779"/>
      <c r="J826" s="780"/>
      <c r="L826" s="650"/>
    </row>
    <row r="827" spans="1:12" x14ac:dyDescent="0.2">
      <c r="A827" s="776"/>
      <c r="D827" s="778"/>
      <c r="H827" s="779"/>
      <c r="J827" s="780"/>
      <c r="L827" s="650"/>
    </row>
    <row r="828" spans="1:12" x14ac:dyDescent="0.2">
      <c r="A828" s="776"/>
      <c r="D828" s="778"/>
      <c r="H828" s="779"/>
      <c r="J828" s="780"/>
      <c r="L828" s="650"/>
    </row>
    <row r="829" spans="1:12" x14ac:dyDescent="0.2">
      <c r="A829" s="776"/>
      <c r="D829" s="778"/>
      <c r="H829" s="779"/>
      <c r="J829" s="780"/>
      <c r="L829" s="650"/>
    </row>
    <row r="830" spans="1:12" x14ac:dyDescent="0.2">
      <c r="A830" s="776"/>
      <c r="D830" s="778"/>
      <c r="H830" s="779"/>
      <c r="J830" s="780"/>
      <c r="L830" s="650"/>
    </row>
    <row r="831" spans="1:12" x14ac:dyDescent="0.2">
      <c r="A831" s="776"/>
      <c r="D831" s="778"/>
      <c r="H831" s="779"/>
      <c r="J831" s="780"/>
      <c r="L831" s="650"/>
    </row>
    <row r="832" spans="1:12" x14ac:dyDescent="0.2">
      <c r="A832" s="776"/>
      <c r="D832" s="778"/>
      <c r="H832" s="779"/>
      <c r="J832" s="780"/>
      <c r="L832" s="650"/>
    </row>
    <row r="833" spans="1:12" x14ac:dyDescent="0.2">
      <c r="A833" s="776"/>
      <c r="D833" s="778"/>
      <c r="H833" s="779"/>
      <c r="J833" s="780"/>
      <c r="L833" s="650"/>
    </row>
    <row r="834" spans="1:12" x14ac:dyDescent="0.2">
      <c r="A834" s="776"/>
      <c r="D834" s="778"/>
      <c r="H834" s="779"/>
      <c r="J834" s="780"/>
      <c r="L834" s="650"/>
    </row>
    <row r="835" spans="1:12" x14ac:dyDescent="0.2">
      <c r="A835" s="776"/>
      <c r="D835" s="778"/>
      <c r="H835" s="779"/>
      <c r="J835" s="780"/>
      <c r="L835" s="650"/>
    </row>
    <row r="836" spans="1:12" x14ac:dyDescent="0.2">
      <c r="A836" s="776"/>
      <c r="D836" s="778"/>
      <c r="H836" s="779"/>
      <c r="J836" s="780"/>
      <c r="L836" s="650"/>
    </row>
    <row r="837" spans="1:12" x14ac:dyDescent="0.2">
      <c r="A837" s="776"/>
      <c r="D837" s="778"/>
      <c r="H837" s="779"/>
      <c r="J837" s="780"/>
      <c r="L837" s="650"/>
    </row>
    <row r="838" spans="1:12" x14ac:dyDescent="0.2">
      <c r="A838" s="776"/>
      <c r="D838" s="778"/>
      <c r="H838" s="779"/>
      <c r="J838" s="780"/>
      <c r="L838" s="650"/>
    </row>
    <row r="839" spans="1:12" x14ac:dyDescent="0.2">
      <c r="A839" s="776"/>
      <c r="D839" s="778"/>
      <c r="H839" s="779"/>
      <c r="J839" s="780"/>
      <c r="L839" s="650"/>
    </row>
    <row r="840" spans="1:12" x14ac:dyDescent="0.2">
      <c r="A840" s="776"/>
      <c r="D840" s="778"/>
      <c r="H840" s="779"/>
      <c r="J840" s="780"/>
      <c r="L840" s="650"/>
    </row>
    <row r="841" spans="1:12" x14ac:dyDescent="0.2">
      <c r="A841" s="776"/>
      <c r="D841" s="778"/>
      <c r="H841" s="779"/>
      <c r="J841" s="780"/>
      <c r="L841" s="650"/>
    </row>
    <row r="842" spans="1:12" x14ac:dyDescent="0.2">
      <c r="A842" s="776"/>
      <c r="D842" s="778"/>
      <c r="H842" s="779"/>
      <c r="J842" s="780"/>
      <c r="L842" s="650"/>
    </row>
    <row r="843" spans="1:12" x14ac:dyDescent="0.2">
      <c r="A843" s="776"/>
      <c r="D843" s="778"/>
      <c r="H843" s="779"/>
      <c r="J843" s="780"/>
      <c r="L843" s="650"/>
    </row>
    <row r="844" spans="1:12" x14ac:dyDescent="0.2">
      <c r="A844" s="776"/>
      <c r="D844" s="778"/>
      <c r="H844" s="779"/>
      <c r="J844" s="780"/>
      <c r="L844" s="650"/>
    </row>
    <row r="845" spans="1:12" x14ac:dyDescent="0.2">
      <c r="A845" s="776"/>
      <c r="D845" s="778"/>
      <c r="H845" s="779"/>
      <c r="J845" s="780"/>
      <c r="L845" s="650"/>
    </row>
    <row r="846" spans="1:12" x14ac:dyDescent="0.2">
      <c r="A846" s="776"/>
      <c r="D846" s="778"/>
      <c r="H846" s="779"/>
      <c r="J846" s="780"/>
      <c r="L846" s="650"/>
    </row>
    <row r="847" spans="1:12" x14ac:dyDescent="0.2">
      <c r="A847" s="776"/>
      <c r="D847" s="778"/>
      <c r="H847" s="779"/>
      <c r="J847" s="780"/>
      <c r="L847" s="650"/>
    </row>
    <row r="848" spans="1:12" x14ac:dyDescent="0.2">
      <c r="A848" s="776"/>
      <c r="D848" s="778"/>
      <c r="H848" s="779"/>
      <c r="J848" s="780"/>
      <c r="L848" s="650"/>
    </row>
    <row r="849" spans="1:12" x14ac:dyDescent="0.2">
      <c r="A849" s="776"/>
      <c r="D849" s="778"/>
      <c r="H849" s="779"/>
      <c r="J849" s="780"/>
      <c r="L849" s="650"/>
    </row>
    <row r="850" spans="1:12" x14ac:dyDescent="0.2">
      <c r="A850" s="776"/>
      <c r="D850" s="778"/>
      <c r="H850" s="779"/>
      <c r="J850" s="780"/>
      <c r="L850" s="650"/>
    </row>
    <row r="851" spans="1:12" x14ac:dyDescent="0.2">
      <c r="A851" s="776"/>
      <c r="D851" s="778"/>
      <c r="H851" s="779"/>
      <c r="J851" s="780"/>
      <c r="L851" s="650"/>
    </row>
    <row r="852" spans="1:12" x14ac:dyDescent="0.2">
      <c r="A852" s="776"/>
      <c r="D852" s="778"/>
      <c r="H852" s="779"/>
      <c r="J852" s="780"/>
      <c r="L852" s="650"/>
    </row>
    <row r="853" spans="1:12" x14ac:dyDescent="0.2">
      <c r="A853" s="776"/>
      <c r="D853" s="778"/>
      <c r="H853" s="779"/>
      <c r="J853" s="780"/>
      <c r="L853" s="650"/>
    </row>
    <row r="854" spans="1:12" x14ac:dyDescent="0.2">
      <c r="A854" s="776"/>
      <c r="D854" s="778"/>
      <c r="H854" s="779"/>
      <c r="J854" s="780"/>
      <c r="L854" s="650"/>
    </row>
    <row r="855" spans="1:12" x14ac:dyDescent="0.2">
      <c r="A855" s="776"/>
      <c r="D855" s="778"/>
      <c r="H855" s="779"/>
      <c r="J855" s="780"/>
      <c r="L855" s="650"/>
    </row>
    <row r="856" spans="1:12" x14ac:dyDescent="0.2">
      <c r="A856" s="776"/>
      <c r="D856" s="778"/>
      <c r="H856" s="779"/>
      <c r="J856" s="780"/>
      <c r="L856" s="650"/>
    </row>
    <row r="857" spans="1:12" x14ac:dyDescent="0.2">
      <c r="A857" s="776"/>
      <c r="D857" s="778"/>
      <c r="H857" s="779"/>
      <c r="J857" s="780"/>
      <c r="L857" s="650"/>
    </row>
    <row r="858" spans="1:12" x14ac:dyDescent="0.2">
      <c r="A858" s="776"/>
      <c r="D858" s="778"/>
      <c r="H858" s="779"/>
      <c r="J858" s="780"/>
      <c r="L858" s="650"/>
    </row>
    <row r="859" spans="1:12" x14ac:dyDescent="0.2">
      <c r="A859" s="776"/>
      <c r="D859" s="778"/>
      <c r="H859" s="779"/>
      <c r="J859" s="780"/>
      <c r="L859" s="650"/>
    </row>
    <row r="860" spans="1:12" x14ac:dyDescent="0.2">
      <c r="A860" s="776"/>
      <c r="D860" s="778"/>
      <c r="H860" s="779"/>
      <c r="J860" s="780"/>
      <c r="L860" s="650"/>
    </row>
    <row r="861" spans="1:12" x14ac:dyDescent="0.2">
      <c r="A861" s="776"/>
      <c r="D861" s="778"/>
      <c r="H861" s="779"/>
      <c r="J861" s="780"/>
      <c r="L861" s="650"/>
    </row>
    <row r="862" spans="1:12" x14ac:dyDescent="0.2">
      <c r="A862" s="776"/>
      <c r="D862" s="778"/>
      <c r="H862" s="779"/>
      <c r="J862" s="780"/>
      <c r="L862" s="650"/>
    </row>
    <row r="863" spans="1:12" x14ac:dyDescent="0.2">
      <c r="A863" s="776"/>
      <c r="D863" s="778"/>
      <c r="H863" s="779"/>
      <c r="J863" s="780"/>
      <c r="L863" s="650"/>
    </row>
    <row r="864" spans="1:12" x14ac:dyDescent="0.2">
      <c r="A864" s="776"/>
      <c r="D864" s="778"/>
      <c r="H864" s="779"/>
      <c r="J864" s="780"/>
      <c r="L864" s="650"/>
    </row>
    <row r="865" spans="1:12" x14ac:dyDescent="0.2">
      <c r="A865" s="776"/>
      <c r="D865" s="778"/>
      <c r="H865" s="779"/>
      <c r="J865" s="780"/>
      <c r="L865" s="650"/>
    </row>
    <row r="866" spans="1:12" x14ac:dyDescent="0.2">
      <c r="A866" s="776"/>
      <c r="D866" s="778"/>
      <c r="H866" s="779"/>
      <c r="J866" s="780"/>
      <c r="L866" s="650"/>
    </row>
    <row r="867" spans="1:12" x14ac:dyDescent="0.2">
      <c r="A867" s="776"/>
      <c r="D867" s="778"/>
      <c r="H867" s="779"/>
      <c r="J867" s="780"/>
      <c r="L867" s="650"/>
    </row>
    <row r="868" spans="1:12" x14ac:dyDescent="0.2">
      <c r="A868" s="776"/>
      <c r="D868" s="778"/>
      <c r="H868" s="779"/>
      <c r="J868" s="780"/>
      <c r="L868" s="650"/>
    </row>
    <row r="869" spans="1:12" x14ac:dyDescent="0.2">
      <c r="A869" s="776"/>
      <c r="D869" s="778"/>
      <c r="H869" s="779"/>
      <c r="J869" s="780"/>
      <c r="L869" s="650"/>
    </row>
    <row r="870" spans="1:12" x14ac:dyDescent="0.2">
      <c r="A870" s="776"/>
      <c r="D870" s="778"/>
      <c r="H870" s="779"/>
      <c r="J870" s="780"/>
      <c r="L870" s="650"/>
    </row>
    <row r="871" spans="1:12" x14ac:dyDescent="0.2">
      <c r="A871" s="776"/>
      <c r="D871" s="778"/>
      <c r="H871" s="779"/>
      <c r="J871" s="780"/>
      <c r="L871" s="650"/>
    </row>
    <row r="872" spans="1:12" x14ac:dyDescent="0.2">
      <c r="A872" s="776"/>
      <c r="D872" s="778"/>
      <c r="H872" s="779"/>
      <c r="J872" s="780"/>
      <c r="L872" s="650"/>
    </row>
    <row r="873" spans="1:12" x14ac:dyDescent="0.2">
      <c r="A873" s="776"/>
      <c r="D873" s="778"/>
      <c r="H873" s="779"/>
      <c r="J873" s="780"/>
      <c r="L873" s="650"/>
    </row>
    <row r="874" spans="1:12" x14ac:dyDescent="0.2">
      <c r="A874" s="776"/>
      <c r="D874" s="778"/>
      <c r="H874" s="779"/>
      <c r="J874" s="780"/>
      <c r="L874" s="650"/>
    </row>
    <row r="875" spans="1:12" x14ac:dyDescent="0.2">
      <c r="A875" s="776"/>
      <c r="D875" s="778"/>
      <c r="H875" s="779"/>
      <c r="J875" s="780"/>
      <c r="L875" s="650"/>
    </row>
    <row r="876" spans="1:12" x14ac:dyDescent="0.2">
      <c r="A876" s="776"/>
      <c r="D876" s="778"/>
      <c r="H876" s="779"/>
      <c r="J876" s="780"/>
      <c r="L876" s="650"/>
    </row>
    <row r="877" spans="1:12" x14ac:dyDescent="0.2">
      <c r="A877" s="776"/>
      <c r="D877" s="778"/>
      <c r="H877" s="779"/>
      <c r="J877" s="780"/>
      <c r="L877" s="650"/>
    </row>
    <row r="878" spans="1:12" x14ac:dyDescent="0.2">
      <c r="A878" s="776"/>
      <c r="D878" s="778"/>
      <c r="H878" s="779"/>
      <c r="J878" s="780"/>
      <c r="L878" s="650"/>
    </row>
    <row r="879" spans="1:12" x14ac:dyDescent="0.2">
      <c r="A879" s="776"/>
      <c r="D879" s="778"/>
      <c r="H879" s="779"/>
      <c r="J879" s="780"/>
      <c r="L879" s="650"/>
    </row>
    <row r="880" spans="1:12" x14ac:dyDescent="0.2">
      <c r="A880" s="776"/>
      <c r="D880" s="778"/>
      <c r="H880" s="779"/>
      <c r="J880" s="780"/>
      <c r="L880" s="650"/>
    </row>
    <row r="881" spans="1:12" x14ac:dyDescent="0.2">
      <c r="A881" s="776"/>
      <c r="D881" s="778"/>
      <c r="H881" s="779"/>
      <c r="J881" s="780"/>
      <c r="L881" s="650"/>
    </row>
    <row r="882" spans="1:12" x14ac:dyDescent="0.2">
      <c r="A882" s="776"/>
      <c r="D882" s="778"/>
      <c r="H882" s="779"/>
      <c r="J882" s="780"/>
      <c r="L882" s="650"/>
    </row>
    <row r="883" spans="1:12" x14ac:dyDescent="0.2">
      <c r="A883" s="776"/>
      <c r="D883" s="778"/>
      <c r="H883" s="779"/>
      <c r="J883" s="780"/>
      <c r="L883" s="650"/>
    </row>
    <row r="884" spans="1:12" x14ac:dyDescent="0.2">
      <c r="A884" s="776"/>
      <c r="D884" s="778"/>
      <c r="H884" s="779"/>
      <c r="J884" s="780"/>
      <c r="L884" s="650"/>
    </row>
    <row r="885" spans="1:12" x14ac:dyDescent="0.2">
      <c r="A885" s="776"/>
      <c r="D885" s="778"/>
      <c r="H885" s="779"/>
      <c r="J885" s="780"/>
      <c r="L885" s="650"/>
    </row>
    <row r="886" spans="1:12" x14ac:dyDescent="0.2">
      <c r="A886" s="776"/>
      <c r="D886" s="778"/>
      <c r="H886" s="779"/>
      <c r="J886" s="780"/>
      <c r="L886" s="650"/>
    </row>
    <row r="887" spans="1:12" x14ac:dyDescent="0.2">
      <c r="A887" s="776"/>
      <c r="D887" s="778"/>
      <c r="H887" s="779"/>
      <c r="J887" s="780"/>
      <c r="L887" s="650"/>
    </row>
    <row r="888" spans="1:12" x14ac:dyDescent="0.2">
      <c r="A888" s="776"/>
      <c r="D888" s="778"/>
      <c r="H888" s="779"/>
      <c r="J888" s="780"/>
      <c r="L888" s="650"/>
    </row>
    <row r="889" spans="1:12" x14ac:dyDescent="0.2">
      <c r="A889" s="776"/>
      <c r="D889" s="778"/>
      <c r="H889" s="779"/>
      <c r="J889" s="780"/>
      <c r="L889" s="650"/>
    </row>
    <row r="890" spans="1:12" x14ac:dyDescent="0.2">
      <c r="A890" s="776"/>
      <c r="D890" s="778"/>
      <c r="H890" s="779"/>
      <c r="J890" s="780"/>
      <c r="L890" s="650"/>
    </row>
    <row r="891" spans="1:12" x14ac:dyDescent="0.2">
      <c r="A891" s="776"/>
      <c r="D891" s="778"/>
      <c r="H891" s="779"/>
      <c r="J891" s="780"/>
      <c r="L891" s="650"/>
    </row>
    <row r="892" spans="1:12" x14ac:dyDescent="0.2">
      <c r="A892" s="776"/>
      <c r="D892" s="778"/>
      <c r="H892" s="779"/>
      <c r="J892" s="780"/>
      <c r="L892" s="650"/>
    </row>
    <row r="893" spans="1:12" x14ac:dyDescent="0.2">
      <c r="A893" s="776"/>
      <c r="D893" s="778"/>
      <c r="H893" s="779"/>
      <c r="J893" s="780"/>
      <c r="L893" s="650"/>
    </row>
    <row r="894" spans="1:12" x14ac:dyDescent="0.2">
      <c r="A894" s="776"/>
      <c r="D894" s="778"/>
      <c r="H894" s="779"/>
      <c r="J894" s="780"/>
      <c r="L894" s="650"/>
    </row>
    <row r="895" spans="1:12" x14ac:dyDescent="0.2">
      <c r="A895" s="776"/>
      <c r="D895" s="778"/>
      <c r="H895" s="779"/>
      <c r="J895" s="780"/>
      <c r="L895" s="650"/>
    </row>
    <row r="896" spans="1:12" x14ac:dyDescent="0.2">
      <c r="A896" s="776"/>
      <c r="D896" s="778"/>
      <c r="H896" s="779"/>
      <c r="J896" s="780"/>
      <c r="L896" s="650"/>
    </row>
    <row r="897" spans="1:12" x14ac:dyDescent="0.2">
      <c r="A897" s="776"/>
      <c r="D897" s="778"/>
      <c r="H897" s="779"/>
      <c r="J897" s="780"/>
      <c r="L897" s="650"/>
    </row>
    <row r="898" spans="1:12" x14ac:dyDescent="0.2">
      <c r="A898" s="776"/>
      <c r="D898" s="778"/>
      <c r="H898" s="779"/>
      <c r="J898" s="780"/>
      <c r="L898" s="650"/>
    </row>
    <row r="899" spans="1:12" x14ac:dyDescent="0.2">
      <c r="A899" s="776"/>
      <c r="D899" s="778"/>
      <c r="H899" s="779"/>
      <c r="J899" s="780"/>
      <c r="L899" s="650"/>
    </row>
    <row r="900" spans="1:12" x14ac:dyDescent="0.2">
      <c r="A900" s="776"/>
      <c r="D900" s="778"/>
      <c r="H900" s="779"/>
      <c r="J900" s="780"/>
      <c r="L900" s="650"/>
    </row>
    <row r="901" spans="1:12" x14ac:dyDescent="0.2">
      <c r="A901" s="776"/>
      <c r="D901" s="778"/>
      <c r="H901" s="779"/>
      <c r="J901" s="780"/>
      <c r="L901" s="650"/>
    </row>
    <row r="902" spans="1:12" x14ac:dyDescent="0.2">
      <c r="A902" s="776"/>
      <c r="D902" s="778"/>
      <c r="H902" s="779"/>
      <c r="J902" s="780"/>
      <c r="L902" s="650"/>
    </row>
    <row r="903" spans="1:12" x14ac:dyDescent="0.2">
      <c r="A903" s="776"/>
      <c r="D903" s="778"/>
      <c r="H903" s="779"/>
      <c r="J903" s="780"/>
      <c r="L903" s="650"/>
    </row>
    <row r="904" spans="1:12" x14ac:dyDescent="0.2">
      <c r="A904" s="776"/>
      <c r="D904" s="778"/>
      <c r="H904" s="779"/>
      <c r="J904" s="780"/>
      <c r="L904" s="650"/>
    </row>
    <row r="905" spans="1:12" x14ac:dyDescent="0.2">
      <c r="A905" s="776"/>
      <c r="D905" s="778"/>
      <c r="H905" s="779"/>
      <c r="J905" s="780"/>
      <c r="L905" s="650"/>
    </row>
    <row r="906" spans="1:12" x14ac:dyDescent="0.2">
      <c r="A906" s="776"/>
      <c r="D906" s="778"/>
      <c r="H906" s="779"/>
      <c r="J906" s="780"/>
      <c r="L906" s="650"/>
    </row>
    <row r="907" spans="1:12" x14ac:dyDescent="0.2">
      <c r="A907" s="776"/>
      <c r="D907" s="778"/>
      <c r="H907" s="779"/>
      <c r="J907" s="780"/>
      <c r="L907" s="650"/>
    </row>
    <row r="908" spans="1:12" x14ac:dyDescent="0.2">
      <c r="A908" s="776"/>
      <c r="D908" s="778"/>
      <c r="H908" s="779"/>
      <c r="J908" s="780"/>
      <c r="L908" s="650"/>
    </row>
    <row r="909" spans="1:12" x14ac:dyDescent="0.2">
      <c r="A909" s="776"/>
      <c r="D909" s="778"/>
      <c r="H909" s="779"/>
      <c r="J909" s="780"/>
      <c r="L909" s="650"/>
    </row>
    <row r="910" spans="1:12" x14ac:dyDescent="0.2">
      <c r="A910" s="776"/>
      <c r="D910" s="778"/>
      <c r="H910" s="779"/>
      <c r="J910" s="780"/>
      <c r="L910" s="650"/>
    </row>
    <row r="911" spans="1:12" x14ac:dyDescent="0.2">
      <c r="A911" s="776"/>
      <c r="D911" s="778"/>
      <c r="H911" s="779"/>
      <c r="J911" s="780"/>
      <c r="L911" s="650"/>
    </row>
    <row r="912" spans="1:12" x14ac:dyDescent="0.2">
      <c r="A912" s="776"/>
      <c r="D912" s="778"/>
      <c r="H912" s="779"/>
      <c r="J912" s="780"/>
      <c r="L912" s="650"/>
    </row>
    <row r="913" spans="1:12" x14ac:dyDescent="0.2">
      <c r="A913" s="776"/>
      <c r="D913" s="778"/>
      <c r="H913" s="779"/>
      <c r="J913" s="780"/>
      <c r="L913" s="650"/>
    </row>
    <row r="914" spans="1:12" x14ac:dyDescent="0.2">
      <c r="A914" s="776"/>
      <c r="D914" s="778"/>
      <c r="H914" s="779"/>
      <c r="J914" s="780"/>
      <c r="L914" s="650"/>
    </row>
    <row r="915" spans="1:12" x14ac:dyDescent="0.2">
      <c r="A915" s="776"/>
      <c r="D915" s="778"/>
      <c r="H915" s="779"/>
      <c r="J915" s="780"/>
      <c r="L915" s="650"/>
    </row>
    <row r="916" spans="1:12" x14ac:dyDescent="0.2">
      <c r="A916" s="776"/>
      <c r="D916" s="778"/>
      <c r="H916" s="779"/>
      <c r="J916" s="780"/>
      <c r="L916" s="650"/>
    </row>
    <row r="917" spans="1:12" x14ac:dyDescent="0.2">
      <c r="A917" s="776"/>
      <c r="D917" s="778"/>
      <c r="H917" s="779"/>
      <c r="J917" s="780"/>
      <c r="L917" s="650"/>
    </row>
    <row r="918" spans="1:12" x14ac:dyDescent="0.2">
      <c r="A918" s="776"/>
      <c r="D918" s="778"/>
      <c r="H918" s="779"/>
      <c r="J918" s="780"/>
      <c r="L918" s="650"/>
    </row>
    <row r="919" spans="1:12" x14ac:dyDescent="0.2">
      <c r="A919" s="776"/>
      <c r="D919" s="778"/>
      <c r="H919" s="779"/>
      <c r="J919" s="780"/>
      <c r="L919" s="650"/>
    </row>
    <row r="920" spans="1:12" x14ac:dyDescent="0.2">
      <c r="A920" s="776"/>
      <c r="D920" s="778"/>
      <c r="H920" s="779"/>
      <c r="J920" s="780"/>
      <c r="L920" s="650"/>
    </row>
    <row r="921" spans="1:12" x14ac:dyDescent="0.2">
      <c r="A921" s="776"/>
      <c r="D921" s="778"/>
      <c r="H921" s="779"/>
      <c r="J921" s="780"/>
      <c r="L921" s="650"/>
    </row>
    <row r="922" spans="1:12" x14ac:dyDescent="0.2">
      <c r="A922" s="776"/>
      <c r="D922" s="778"/>
      <c r="H922" s="779"/>
      <c r="J922" s="780"/>
      <c r="L922" s="650"/>
    </row>
    <row r="923" spans="1:12" x14ac:dyDescent="0.2">
      <c r="A923" s="776"/>
      <c r="D923" s="778"/>
      <c r="H923" s="779"/>
      <c r="J923" s="780"/>
      <c r="L923" s="650"/>
    </row>
    <row r="924" spans="1:12" x14ac:dyDescent="0.2">
      <c r="A924" s="776"/>
      <c r="D924" s="778"/>
      <c r="H924" s="779"/>
      <c r="J924" s="780"/>
      <c r="L924" s="650"/>
    </row>
    <row r="925" spans="1:12" x14ac:dyDescent="0.2">
      <c r="A925" s="776"/>
      <c r="D925" s="778"/>
      <c r="H925" s="779"/>
      <c r="J925" s="780"/>
      <c r="L925" s="650"/>
    </row>
    <row r="926" spans="1:12" x14ac:dyDescent="0.2">
      <c r="A926" s="776"/>
      <c r="D926" s="778"/>
      <c r="H926" s="779"/>
      <c r="J926" s="780"/>
      <c r="L926" s="650"/>
    </row>
    <row r="927" spans="1:12" x14ac:dyDescent="0.2">
      <c r="A927" s="776"/>
      <c r="D927" s="778"/>
      <c r="H927" s="779"/>
      <c r="J927" s="780"/>
      <c r="L927" s="650"/>
    </row>
    <row r="928" spans="1:12" x14ac:dyDescent="0.2">
      <c r="A928" s="776"/>
      <c r="D928" s="778"/>
      <c r="H928" s="779"/>
      <c r="J928" s="780"/>
      <c r="L928" s="650"/>
    </row>
    <row r="929" spans="1:12" x14ac:dyDescent="0.2">
      <c r="A929" s="776"/>
      <c r="D929" s="778"/>
      <c r="H929" s="779"/>
      <c r="J929" s="780"/>
      <c r="L929" s="650"/>
    </row>
    <row r="930" spans="1:12" x14ac:dyDescent="0.2">
      <c r="A930" s="776"/>
      <c r="D930" s="778"/>
      <c r="H930" s="779"/>
      <c r="J930" s="780"/>
      <c r="L930" s="650"/>
    </row>
    <row r="931" spans="1:12" x14ac:dyDescent="0.2">
      <c r="A931" s="776"/>
      <c r="D931" s="778"/>
      <c r="H931" s="779"/>
      <c r="J931" s="780"/>
      <c r="L931" s="650"/>
    </row>
    <row r="932" spans="1:12" x14ac:dyDescent="0.2">
      <c r="A932" s="776"/>
      <c r="D932" s="778"/>
      <c r="H932" s="779"/>
      <c r="J932" s="780"/>
      <c r="L932" s="650"/>
    </row>
    <row r="933" spans="1:12" x14ac:dyDescent="0.2">
      <c r="A933" s="776"/>
      <c r="D933" s="778"/>
      <c r="H933" s="779"/>
      <c r="J933" s="780"/>
      <c r="L933" s="650"/>
    </row>
    <row r="934" spans="1:12" x14ac:dyDescent="0.2">
      <c r="A934" s="776"/>
      <c r="D934" s="778"/>
      <c r="H934" s="779"/>
      <c r="J934" s="780"/>
      <c r="L934" s="650"/>
    </row>
    <row r="935" spans="1:12" x14ac:dyDescent="0.2">
      <c r="A935" s="776"/>
      <c r="D935" s="778"/>
      <c r="H935" s="779"/>
      <c r="J935" s="780"/>
      <c r="L935" s="650"/>
    </row>
    <row r="936" spans="1:12" x14ac:dyDescent="0.2">
      <c r="A936" s="776"/>
      <c r="D936" s="778"/>
      <c r="H936" s="779"/>
      <c r="J936" s="780"/>
      <c r="L936" s="650"/>
    </row>
    <row r="937" spans="1:12" x14ac:dyDescent="0.2">
      <c r="A937" s="776"/>
      <c r="D937" s="778"/>
      <c r="H937" s="779"/>
      <c r="J937" s="780"/>
      <c r="L937" s="650"/>
    </row>
    <row r="938" spans="1:12" x14ac:dyDescent="0.2">
      <c r="A938" s="776"/>
      <c r="D938" s="778"/>
      <c r="H938" s="779"/>
      <c r="J938" s="780"/>
      <c r="L938" s="650"/>
    </row>
    <row r="939" spans="1:12" x14ac:dyDescent="0.2">
      <c r="A939" s="776"/>
      <c r="D939" s="778"/>
      <c r="H939" s="779"/>
      <c r="J939" s="780"/>
      <c r="L939" s="650"/>
    </row>
    <row r="940" spans="1:12" x14ac:dyDescent="0.2">
      <c r="A940" s="776"/>
      <c r="D940" s="778"/>
      <c r="H940" s="779"/>
      <c r="J940" s="780"/>
      <c r="L940" s="650"/>
    </row>
    <row r="941" spans="1:12" x14ac:dyDescent="0.2">
      <c r="A941" s="776"/>
      <c r="D941" s="778"/>
      <c r="H941" s="779"/>
      <c r="J941" s="780"/>
      <c r="L941" s="650"/>
    </row>
    <row r="942" spans="1:12" x14ac:dyDescent="0.2">
      <c r="A942" s="776"/>
      <c r="D942" s="778"/>
      <c r="H942" s="779"/>
      <c r="J942" s="780"/>
      <c r="L942" s="650"/>
    </row>
    <row r="943" spans="1:12" x14ac:dyDescent="0.2">
      <c r="A943" s="776"/>
      <c r="D943" s="778"/>
      <c r="H943" s="779"/>
      <c r="J943" s="780"/>
      <c r="L943" s="650"/>
    </row>
    <row r="944" spans="1:12" x14ac:dyDescent="0.2">
      <c r="A944" s="776"/>
      <c r="D944" s="778"/>
      <c r="H944" s="779"/>
      <c r="J944" s="780"/>
      <c r="L944" s="650"/>
    </row>
    <row r="945" spans="1:12" x14ac:dyDescent="0.2">
      <c r="A945" s="776"/>
      <c r="D945" s="778"/>
      <c r="H945" s="779"/>
      <c r="J945" s="780"/>
      <c r="L945" s="650"/>
    </row>
    <row r="946" spans="1:12" x14ac:dyDescent="0.2">
      <c r="A946" s="776"/>
      <c r="D946" s="778"/>
      <c r="H946" s="779"/>
      <c r="J946" s="780"/>
      <c r="L946" s="650"/>
    </row>
    <row r="947" spans="1:12" x14ac:dyDescent="0.2">
      <c r="A947" s="776"/>
      <c r="D947" s="778"/>
      <c r="H947" s="779"/>
      <c r="J947" s="780"/>
      <c r="L947" s="650"/>
    </row>
    <row r="948" spans="1:12" x14ac:dyDescent="0.2">
      <c r="A948" s="776"/>
      <c r="D948" s="778"/>
      <c r="H948" s="779"/>
      <c r="J948" s="780"/>
      <c r="L948" s="650"/>
    </row>
    <row r="949" spans="1:12" x14ac:dyDescent="0.2">
      <c r="A949" s="776"/>
      <c r="D949" s="778"/>
      <c r="H949" s="779"/>
      <c r="J949" s="780"/>
      <c r="L949" s="650"/>
    </row>
    <row r="950" spans="1:12" x14ac:dyDescent="0.2">
      <c r="A950" s="776"/>
      <c r="D950" s="778"/>
      <c r="H950" s="779"/>
      <c r="J950" s="780"/>
      <c r="L950" s="650"/>
    </row>
    <row r="951" spans="1:12" x14ac:dyDescent="0.2">
      <c r="A951" s="776"/>
      <c r="D951" s="778"/>
      <c r="H951" s="779"/>
      <c r="J951" s="780"/>
      <c r="L951" s="650"/>
    </row>
    <row r="952" spans="1:12" x14ac:dyDescent="0.2">
      <c r="A952" s="776"/>
      <c r="D952" s="778"/>
      <c r="H952" s="779"/>
      <c r="J952" s="780"/>
      <c r="L952" s="650"/>
    </row>
    <row r="953" spans="1:12" x14ac:dyDescent="0.2">
      <c r="A953" s="776"/>
      <c r="D953" s="778"/>
      <c r="H953" s="779"/>
      <c r="J953" s="780"/>
      <c r="L953" s="650"/>
    </row>
    <row r="954" spans="1:12" x14ac:dyDescent="0.2">
      <c r="A954" s="776"/>
      <c r="D954" s="778"/>
      <c r="H954" s="779"/>
      <c r="J954" s="780"/>
      <c r="L954" s="650"/>
    </row>
    <row r="955" spans="1:12" x14ac:dyDescent="0.2">
      <c r="A955" s="776"/>
      <c r="D955" s="778"/>
      <c r="H955" s="779"/>
      <c r="J955" s="780"/>
      <c r="L955" s="650"/>
    </row>
    <row r="956" spans="1:12" x14ac:dyDescent="0.2">
      <c r="A956" s="776"/>
      <c r="D956" s="778"/>
      <c r="H956" s="779"/>
      <c r="J956" s="780"/>
      <c r="L956" s="650"/>
    </row>
    <row r="957" spans="1:12" x14ac:dyDescent="0.2">
      <c r="A957" s="776"/>
      <c r="D957" s="778"/>
      <c r="H957" s="779"/>
      <c r="J957" s="780"/>
      <c r="L957" s="650"/>
    </row>
    <row r="958" spans="1:12" x14ac:dyDescent="0.2">
      <c r="A958" s="776"/>
      <c r="D958" s="778"/>
      <c r="H958" s="779"/>
      <c r="J958" s="780"/>
      <c r="L958" s="650"/>
    </row>
    <row r="959" spans="1:12" x14ac:dyDescent="0.2">
      <c r="A959" s="776"/>
      <c r="D959" s="778"/>
      <c r="H959" s="779"/>
      <c r="J959" s="780"/>
      <c r="L959" s="650"/>
    </row>
    <row r="960" spans="1:12" x14ac:dyDescent="0.2">
      <c r="A960" s="776"/>
      <c r="D960" s="778"/>
      <c r="H960" s="779"/>
      <c r="J960" s="780"/>
      <c r="L960" s="650"/>
    </row>
    <row r="961" spans="1:12" x14ac:dyDescent="0.2">
      <c r="A961" s="776"/>
      <c r="D961" s="778"/>
      <c r="H961" s="779"/>
      <c r="J961" s="780"/>
      <c r="L961" s="650"/>
    </row>
    <row r="962" spans="1:12" x14ac:dyDescent="0.2">
      <c r="A962" s="776"/>
      <c r="D962" s="778"/>
      <c r="H962" s="779"/>
      <c r="J962" s="780"/>
      <c r="L962" s="650"/>
    </row>
    <row r="963" spans="1:12" x14ac:dyDescent="0.2">
      <c r="A963" s="776"/>
      <c r="D963" s="778"/>
      <c r="H963" s="779"/>
      <c r="J963" s="780"/>
      <c r="L963" s="650"/>
    </row>
    <row r="964" spans="1:12" x14ac:dyDescent="0.2">
      <c r="A964" s="776"/>
      <c r="D964" s="778"/>
      <c r="H964" s="779"/>
      <c r="J964" s="780"/>
      <c r="L964" s="650"/>
    </row>
    <row r="965" spans="1:12" x14ac:dyDescent="0.2">
      <c r="A965" s="776"/>
      <c r="D965" s="778"/>
      <c r="H965" s="779"/>
      <c r="J965" s="780"/>
      <c r="L965" s="650"/>
    </row>
    <row r="966" spans="1:12" x14ac:dyDescent="0.2">
      <c r="A966" s="776"/>
      <c r="D966" s="778"/>
      <c r="H966" s="779"/>
      <c r="J966" s="780"/>
      <c r="L966" s="650"/>
    </row>
    <row r="967" spans="1:12" x14ac:dyDescent="0.2">
      <c r="A967" s="776"/>
      <c r="D967" s="778"/>
      <c r="H967" s="779"/>
      <c r="J967" s="780"/>
      <c r="L967" s="650"/>
    </row>
    <row r="968" spans="1:12" x14ac:dyDescent="0.2">
      <c r="A968" s="776"/>
      <c r="D968" s="778"/>
      <c r="H968" s="779"/>
      <c r="J968" s="780"/>
      <c r="L968" s="650"/>
    </row>
    <row r="969" spans="1:12" x14ac:dyDescent="0.2">
      <c r="A969" s="776"/>
      <c r="D969" s="778"/>
      <c r="H969" s="779"/>
      <c r="J969" s="780"/>
      <c r="L969" s="650"/>
    </row>
    <row r="970" spans="1:12" x14ac:dyDescent="0.2">
      <c r="A970" s="776"/>
      <c r="D970" s="778"/>
      <c r="H970" s="779"/>
      <c r="J970" s="780"/>
      <c r="L970" s="650"/>
    </row>
    <row r="971" spans="1:12" x14ac:dyDescent="0.2">
      <c r="A971" s="776"/>
      <c r="D971" s="778"/>
      <c r="H971" s="779"/>
      <c r="J971" s="780"/>
      <c r="L971" s="650"/>
    </row>
    <row r="972" spans="1:12" x14ac:dyDescent="0.2">
      <c r="A972" s="776"/>
      <c r="D972" s="778"/>
      <c r="H972" s="779"/>
      <c r="J972" s="780"/>
      <c r="L972" s="650"/>
    </row>
    <row r="973" spans="1:12" x14ac:dyDescent="0.2">
      <c r="A973" s="776"/>
      <c r="D973" s="778"/>
      <c r="H973" s="779"/>
      <c r="J973" s="780"/>
      <c r="L973" s="650"/>
    </row>
    <row r="974" spans="1:12" x14ac:dyDescent="0.2">
      <c r="A974" s="776"/>
      <c r="D974" s="778"/>
      <c r="H974" s="779"/>
      <c r="J974" s="780"/>
      <c r="L974" s="650"/>
    </row>
    <row r="975" spans="1:12" x14ac:dyDescent="0.2">
      <c r="A975" s="776"/>
      <c r="D975" s="778"/>
      <c r="H975" s="779"/>
      <c r="J975" s="780"/>
      <c r="L975" s="650"/>
    </row>
    <row r="976" spans="1:12" x14ac:dyDescent="0.2">
      <c r="A976" s="776"/>
      <c r="D976" s="778"/>
      <c r="H976" s="779"/>
      <c r="J976" s="780"/>
      <c r="L976" s="650"/>
    </row>
    <row r="977" spans="1:12" x14ac:dyDescent="0.2">
      <c r="A977" s="776"/>
      <c r="D977" s="778"/>
      <c r="H977" s="779"/>
      <c r="J977" s="780"/>
      <c r="L977" s="650"/>
    </row>
    <row r="978" spans="1:12" x14ac:dyDescent="0.2">
      <c r="A978" s="776"/>
      <c r="D978" s="778"/>
      <c r="H978" s="779"/>
      <c r="J978" s="780"/>
      <c r="L978" s="650"/>
    </row>
    <row r="979" spans="1:12" x14ac:dyDescent="0.2">
      <c r="A979" s="776"/>
      <c r="D979" s="778"/>
      <c r="H979" s="779"/>
      <c r="J979" s="780"/>
      <c r="L979" s="650"/>
    </row>
    <row r="980" spans="1:12" x14ac:dyDescent="0.2">
      <c r="A980" s="776"/>
      <c r="D980" s="778"/>
      <c r="H980" s="779"/>
      <c r="J980" s="780"/>
      <c r="L980" s="650"/>
    </row>
    <row r="981" spans="1:12" x14ac:dyDescent="0.2">
      <c r="A981" s="776"/>
      <c r="D981" s="778"/>
      <c r="H981" s="779"/>
      <c r="J981" s="780"/>
      <c r="L981" s="650"/>
    </row>
    <row r="982" spans="1:12" x14ac:dyDescent="0.2">
      <c r="A982" s="776"/>
      <c r="D982" s="778"/>
      <c r="H982" s="779"/>
      <c r="J982" s="780"/>
      <c r="L982" s="650"/>
    </row>
    <row r="983" spans="1:12" x14ac:dyDescent="0.2">
      <c r="A983" s="776"/>
      <c r="D983" s="778"/>
      <c r="H983" s="779"/>
      <c r="J983" s="780"/>
      <c r="L983" s="650"/>
    </row>
    <row r="984" spans="1:12" x14ac:dyDescent="0.2">
      <c r="A984" s="776"/>
      <c r="D984" s="778"/>
      <c r="H984" s="779"/>
      <c r="J984" s="780"/>
      <c r="L984" s="650"/>
    </row>
    <row r="985" spans="1:12" x14ac:dyDescent="0.2">
      <c r="A985" s="776"/>
      <c r="D985" s="778"/>
      <c r="H985" s="779"/>
      <c r="J985" s="780"/>
      <c r="L985" s="650"/>
    </row>
    <row r="986" spans="1:12" x14ac:dyDescent="0.2">
      <c r="A986" s="776"/>
      <c r="D986" s="778"/>
      <c r="H986" s="779"/>
      <c r="J986" s="780"/>
      <c r="L986" s="650"/>
    </row>
    <row r="987" spans="1:12" x14ac:dyDescent="0.2">
      <c r="A987" s="776"/>
      <c r="D987" s="778"/>
      <c r="H987" s="779"/>
      <c r="J987" s="780"/>
      <c r="L987" s="650"/>
    </row>
    <row r="988" spans="1:12" x14ac:dyDescent="0.2">
      <c r="A988" s="776"/>
      <c r="D988" s="778"/>
      <c r="H988" s="779"/>
      <c r="J988" s="780"/>
      <c r="L988" s="650"/>
    </row>
    <row r="989" spans="1:12" x14ac:dyDescent="0.2">
      <c r="A989" s="776"/>
      <c r="D989" s="778"/>
      <c r="H989" s="779"/>
      <c r="J989" s="780"/>
      <c r="L989" s="650"/>
    </row>
    <row r="990" spans="1:12" x14ac:dyDescent="0.2">
      <c r="A990" s="776"/>
      <c r="D990" s="778"/>
      <c r="H990" s="779"/>
      <c r="J990" s="780"/>
      <c r="L990" s="650"/>
    </row>
    <row r="991" spans="1:12" x14ac:dyDescent="0.2">
      <c r="A991" s="776"/>
      <c r="D991" s="778"/>
      <c r="H991" s="779"/>
      <c r="J991" s="780"/>
      <c r="L991" s="650"/>
    </row>
    <row r="992" spans="1:12" x14ac:dyDescent="0.2">
      <c r="A992" s="776"/>
      <c r="D992" s="778"/>
      <c r="H992" s="779"/>
      <c r="J992" s="780"/>
      <c r="L992" s="650"/>
    </row>
    <row r="993" spans="1:12" x14ac:dyDescent="0.2">
      <c r="A993" s="776"/>
      <c r="D993" s="778"/>
      <c r="H993" s="779"/>
      <c r="J993" s="780"/>
      <c r="L993" s="650"/>
    </row>
    <row r="994" spans="1:12" x14ac:dyDescent="0.2">
      <c r="A994" s="776"/>
      <c r="D994" s="778"/>
      <c r="H994" s="779"/>
      <c r="J994" s="780"/>
      <c r="L994" s="650"/>
    </row>
    <row r="995" spans="1:12" x14ac:dyDescent="0.2">
      <c r="A995" s="776"/>
      <c r="D995" s="778"/>
      <c r="H995" s="779"/>
      <c r="J995" s="780"/>
      <c r="L995" s="650"/>
    </row>
    <row r="996" spans="1:12" x14ac:dyDescent="0.2">
      <c r="A996" s="776"/>
      <c r="D996" s="778"/>
      <c r="H996" s="779"/>
      <c r="J996" s="780"/>
      <c r="L996" s="650"/>
    </row>
    <row r="997" spans="1:12" x14ac:dyDescent="0.2">
      <c r="A997" s="776"/>
      <c r="D997" s="778"/>
      <c r="H997" s="779"/>
      <c r="J997" s="780"/>
      <c r="L997" s="650"/>
    </row>
    <row r="998" spans="1:12" x14ac:dyDescent="0.2">
      <c r="A998" s="776"/>
      <c r="D998" s="778"/>
      <c r="H998" s="779"/>
      <c r="J998" s="780"/>
      <c r="L998" s="650"/>
    </row>
    <row r="999" spans="1:12" x14ac:dyDescent="0.2">
      <c r="A999" s="776"/>
      <c r="D999" s="778"/>
      <c r="H999" s="779"/>
      <c r="J999" s="780"/>
      <c r="L999" s="650"/>
    </row>
    <row r="1000" spans="1:12" x14ac:dyDescent="0.2">
      <c r="A1000" s="776"/>
      <c r="D1000" s="778"/>
      <c r="H1000" s="779"/>
      <c r="J1000" s="780"/>
      <c r="L1000" s="650"/>
    </row>
    <row r="1001" spans="1:12" x14ac:dyDescent="0.2">
      <c r="A1001" s="776"/>
      <c r="D1001" s="778"/>
      <c r="H1001" s="779"/>
      <c r="J1001" s="780"/>
      <c r="L1001" s="650"/>
    </row>
    <row r="1002" spans="1:12" x14ac:dyDescent="0.2">
      <c r="A1002" s="776"/>
      <c r="D1002" s="778"/>
      <c r="H1002" s="779"/>
      <c r="J1002" s="780"/>
      <c r="L1002" s="650"/>
    </row>
    <row r="1003" spans="1:12" x14ac:dyDescent="0.2">
      <c r="A1003" s="776"/>
      <c r="D1003" s="778"/>
      <c r="H1003" s="779"/>
      <c r="J1003" s="780"/>
      <c r="L1003" s="650"/>
    </row>
    <row r="1004" spans="1:12" x14ac:dyDescent="0.2">
      <c r="A1004" s="776"/>
      <c r="D1004" s="778"/>
      <c r="H1004" s="779"/>
      <c r="J1004" s="780"/>
      <c r="L1004" s="650"/>
    </row>
    <row r="1005" spans="1:12" x14ac:dyDescent="0.2">
      <c r="A1005" s="776"/>
      <c r="D1005" s="778"/>
      <c r="H1005" s="779"/>
      <c r="J1005" s="780"/>
      <c r="L1005" s="650"/>
    </row>
    <row r="1006" spans="1:12" x14ac:dyDescent="0.2">
      <c r="A1006" s="776"/>
      <c r="D1006" s="778"/>
      <c r="H1006" s="779"/>
      <c r="J1006" s="780"/>
      <c r="L1006" s="650"/>
    </row>
    <row r="1007" spans="1:12" x14ac:dyDescent="0.2">
      <c r="A1007" s="776"/>
      <c r="D1007" s="778"/>
      <c r="H1007" s="779"/>
      <c r="J1007" s="780"/>
      <c r="L1007" s="650"/>
    </row>
    <row r="1008" spans="1:12" x14ac:dyDescent="0.2">
      <c r="A1008" s="776"/>
      <c r="D1008" s="778"/>
      <c r="H1008" s="779"/>
      <c r="J1008" s="780"/>
      <c r="L1008" s="650"/>
    </row>
    <row r="1009" spans="1:12" x14ac:dyDescent="0.2">
      <c r="A1009" s="776"/>
      <c r="D1009" s="778"/>
      <c r="H1009" s="779"/>
      <c r="J1009" s="780"/>
      <c r="L1009" s="650"/>
    </row>
    <row r="1010" spans="1:12" x14ac:dyDescent="0.2">
      <c r="A1010" s="776"/>
      <c r="D1010" s="778"/>
      <c r="H1010" s="779"/>
      <c r="J1010" s="780"/>
      <c r="L1010" s="650"/>
    </row>
    <row r="1011" spans="1:12" x14ac:dyDescent="0.2">
      <c r="A1011" s="776"/>
      <c r="D1011" s="778"/>
      <c r="H1011" s="779"/>
      <c r="J1011" s="780"/>
      <c r="L1011" s="650"/>
    </row>
    <row r="1012" spans="1:12" x14ac:dyDescent="0.2">
      <c r="A1012" s="776"/>
      <c r="D1012" s="778"/>
      <c r="H1012" s="779"/>
      <c r="J1012" s="780"/>
      <c r="L1012" s="650"/>
    </row>
    <row r="1013" spans="1:12" x14ac:dyDescent="0.2">
      <c r="A1013" s="776"/>
      <c r="D1013" s="778"/>
      <c r="H1013" s="779"/>
      <c r="J1013" s="780"/>
      <c r="L1013" s="650"/>
    </row>
    <row r="1014" spans="1:12" x14ac:dyDescent="0.2">
      <c r="A1014" s="776"/>
      <c r="D1014" s="778"/>
      <c r="H1014" s="779"/>
      <c r="J1014" s="780"/>
      <c r="L1014" s="650"/>
    </row>
    <row r="1015" spans="1:12" x14ac:dyDescent="0.2">
      <c r="A1015" s="776"/>
      <c r="D1015" s="778"/>
      <c r="H1015" s="779"/>
      <c r="J1015" s="780"/>
      <c r="L1015" s="650"/>
    </row>
    <row r="1016" spans="1:12" x14ac:dyDescent="0.2">
      <c r="A1016" s="776"/>
      <c r="D1016" s="778"/>
      <c r="H1016" s="779"/>
      <c r="J1016" s="780"/>
      <c r="L1016" s="650"/>
    </row>
    <row r="1017" spans="1:12" x14ac:dyDescent="0.2">
      <c r="A1017" s="776"/>
      <c r="D1017" s="778"/>
      <c r="H1017" s="779"/>
      <c r="J1017" s="780"/>
      <c r="L1017" s="650"/>
    </row>
    <row r="1018" spans="1:12" x14ac:dyDescent="0.2">
      <c r="A1018" s="776"/>
      <c r="D1018" s="778"/>
      <c r="H1018" s="779"/>
      <c r="J1018" s="780"/>
      <c r="L1018" s="650"/>
    </row>
    <row r="1019" spans="1:12" x14ac:dyDescent="0.2">
      <c r="A1019" s="776"/>
      <c r="D1019" s="778"/>
      <c r="H1019" s="779"/>
      <c r="J1019" s="780"/>
      <c r="L1019" s="650"/>
    </row>
    <row r="1020" spans="1:12" x14ac:dyDescent="0.2">
      <c r="A1020" s="776"/>
      <c r="D1020" s="778"/>
      <c r="H1020" s="779"/>
      <c r="J1020" s="780"/>
      <c r="L1020" s="650"/>
    </row>
    <row r="1021" spans="1:12" x14ac:dyDescent="0.2">
      <c r="A1021" s="776"/>
      <c r="D1021" s="778"/>
      <c r="H1021" s="779"/>
      <c r="J1021" s="780"/>
      <c r="L1021" s="650"/>
    </row>
    <row r="1022" spans="1:12" x14ac:dyDescent="0.2">
      <c r="A1022" s="776"/>
      <c r="D1022" s="778"/>
      <c r="H1022" s="779"/>
      <c r="J1022" s="780"/>
      <c r="L1022" s="650"/>
    </row>
    <row r="1023" spans="1:12" x14ac:dyDescent="0.2">
      <c r="A1023" s="776"/>
      <c r="D1023" s="778"/>
      <c r="H1023" s="779"/>
      <c r="J1023" s="780"/>
      <c r="L1023" s="650"/>
    </row>
    <row r="1024" spans="1:12" x14ac:dyDescent="0.2">
      <c r="A1024" s="776"/>
      <c r="D1024" s="778"/>
      <c r="H1024" s="779"/>
      <c r="J1024" s="780"/>
      <c r="L1024" s="650"/>
    </row>
    <row r="1025" spans="1:12" x14ac:dyDescent="0.2">
      <c r="A1025" s="776"/>
      <c r="D1025" s="778"/>
      <c r="H1025" s="779"/>
      <c r="J1025" s="780"/>
      <c r="L1025" s="650"/>
    </row>
    <row r="1026" spans="1:12" x14ac:dyDescent="0.2">
      <c r="A1026" s="776"/>
      <c r="D1026" s="778"/>
      <c r="H1026" s="779"/>
      <c r="J1026" s="780"/>
      <c r="L1026" s="650"/>
    </row>
    <row r="1027" spans="1:12" x14ac:dyDescent="0.2">
      <c r="A1027" s="776"/>
      <c r="D1027" s="778"/>
      <c r="H1027" s="779"/>
      <c r="J1027" s="780"/>
      <c r="L1027" s="650"/>
    </row>
    <row r="1028" spans="1:12" x14ac:dyDescent="0.2">
      <c r="A1028" s="776"/>
      <c r="D1028" s="778"/>
      <c r="H1028" s="779"/>
      <c r="J1028" s="780"/>
      <c r="L1028" s="650"/>
    </row>
    <row r="1029" spans="1:12" x14ac:dyDescent="0.2">
      <c r="A1029" s="776"/>
      <c r="D1029" s="778"/>
      <c r="H1029" s="779"/>
      <c r="J1029" s="780"/>
      <c r="L1029" s="650"/>
    </row>
    <row r="1030" spans="1:12" x14ac:dyDescent="0.2">
      <c r="A1030" s="776"/>
      <c r="D1030" s="778"/>
      <c r="H1030" s="779"/>
      <c r="J1030" s="780"/>
      <c r="L1030" s="650"/>
    </row>
    <row r="1031" spans="1:12" x14ac:dyDescent="0.2">
      <c r="A1031" s="776"/>
      <c r="D1031" s="778"/>
      <c r="H1031" s="779"/>
      <c r="J1031" s="780"/>
      <c r="L1031" s="650"/>
    </row>
    <row r="1032" spans="1:12" x14ac:dyDescent="0.2">
      <c r="A1032" s="776"/>
      <c r="D1032" s="778"/>
      <c r="H1032" s="779"/>
      <c r="J1032" s="780"/>
      <c r="L1032" s="650"/>
    </row>
    <row r="1033" spans="1:12" x14ac:dyDescent="0.2">
      <c r="A1033" s="776"/>
      <c r="D1033" s="778"/>
      <c r="H1033" s="779"/>
      <c r="J1033" s="780"/>
      <c r="L1033" s="650"/>
    </row>
    <row r="1034" spans="1:12" x14ac:dyDescent="0.2">
      <c r="A1034" s="776"/>
      <c r="D1034" s="778"/>
      <c r="H1034" s="779"/>
      <c r="J1034" s="780"/>
      <c r="L1034" s="650"/>
    </row>
    <row r="1035" spans="1:12" x14ac:dyDescent="0.2">
      <c r="A1035" s="776"/>
      <c r="D1035" s="778"/>
      <c r="H1035" s="779"/>
      <c r="J1035" s="780"/>
      <c r="L1035" s="650"/>
    </row>
    <row r="1036" spans="1:12" x14ac:dyDescent="0.2">
      <c r="A1036" s="776"/>
      <c r="D1036" s="778"/>
      <c r="H1036" s="779"/>
      <c r="J1036" s="780"/>
      <c r="L1036" s="650"/>
    </row>
    <row r="1037" spans="1:12" x14ac:dyDescent="0.2">
      <c r="A1037" s="776"/>
      <c r="D1037" s="778"/>
      <c r="H1037" s="779"/>
      <c r="J1037" s="780"/>
      <c r="L1037" s="650"/>
    </row>
    <row r="1038" spans="1:12" x14ac:dyDescent="0.2">
      <c r="A1038" s="776"/>
      <c r="D1038" s="778"/>
      <c r="H1038" s="779"/>
      <c r="J1038" s="780"/>
      <c r="L1038" s="650"/>
    </row>
    <row r="1039" spans="1:12" x14ac:dyDescent="0.2">
      <c r="A1039" s="776"/>
      <c r="D1039" s="778"/>
      <c r="H1039" s="779"/>
      <c r="J1039" s="780"/>
      <c r="L1039" s="650"/>
    </row>
    <row r="1040" spans="1:12" x14ac:dyDescent="0.2">
      <c r="A1040" s="776"/>
      <c r="D1040" s="778"/>
      <c r="H1040" s="779"/>
      <c r="J1040" s="780"/>
      <c r="L1040" s="650"/>
    </row>
    <row r="1041" spans="1:12" x14ac:dyDescent="0.2">
      <c r="A1041" s="776"/>
      <c r="D1041" s="778"/>
      <c r="H1041" s="779"/>
      <c r="J1041" s="780"/>
      <c r="L1041" s="650"/>
    </row>
    <row r="1042" spans="1:12" x14ac:dyDescent="0.2">
      <c r="A1042" s="776"/>
      <c r="D1042" s="778"/>
      <c r="H1042" s="779"/>
      <c r="J1042" s="780"/>
      <c r="L1042" s="650"/>
    </row>
    <row r="1043" spans="1:12" x14ac:dyDescent="0.2">
      <c r="A1043" s="776"/>
      <c r="D1043" s="778"/>
      <c r="H1043" s="779"/>
      <c r="J1043" s="780"/>
      <c r="L1043" s="650"/>
    </row>
    <row r="1044" spans="1:12" x14ac:dyDescent="0.2">
      <c r="A1044" s="776"/>
      <c r="D1044" s="778"/>
      <c r="H1044" s="779"/>
      <c r="J1044" s="780"/>
      <c r="L1044" s="650"/>
    </row>
    <row r="1045" spans="1:12" x14ac:dyDescent="0.2">
      <c r="A1045" s="776"/>
      <c r="D1045" s="778"/>
      <c r="H1045" s="779"/>
      <c r="J1045" s="780"/>
      <c r="L1045" s="650"/>
    </row>
    <row r="1046" spans="1:12" x14ac:dyDescent="0.2">
      <c r="A1046" s="776"/>
      <c r="D1046" s="778"/>
      <c r="H1046" s="779"/>
      <c r="J1046" s="780"/>
      <c r="L1046" s="650"/>
    </row>
    <row r="1047" spans="1:12" x14ac:dyDescent="0.2">
      <c r="A1047" s="776"/>
      <c r="D1047" s="778"/>
      <c r="H1047" s="779"/>
      <c r="J1047" s="780"/>
      <c r="L1047" s="650"/>
    </row>
    <row r="1048" spans="1:12" x14ac:dyDescent="0.2">
      <c r="A1048" s="776"/>
      <c r="D1048" s="778"/>
      <c r="H1048" s="779"/>
      <c r="J1048" s="780"/>
      <c r="L1048" s="650"/>
    </row>
    <row r="1049" spans="1:12" x14ac:dyDescent="0.2">
      <c r="A1049" s="776"/>
      <c r="D1049" s="778"/>
      <c r="H1049" s="779"/>
      <c r="J1049" s="780"/>
      <c r="L1049" s="650"/>
    </row>
    <row r="1050" spans="1:12" x14ac:dyDescent="0.2">
      <c r="A1050" s="776"/>
      <c r="D1050" s="778"/>
      <c r="H1050" s="779"/>
      <c r="J1050" s="780"/>
      <c r="L1050" s="650"/>
    </row>
    <row r="1051" spans="1:12" x14ac:dyDescent="0.2">
      <c r="A1051" s="776"/>
      <c r="D1051" s="778"/>
      <c r="H1051" s="779"/>
      <c r="J1051" s="780"/>
      <c r="L1051" s="650"/>
    </row>
    <row r="1052" spans="1:12" x14ac:dyDescent="0.2">
      <c r="A1052" s="776"/>
      <c r="D1052" s="778"/>
      <c r="H1052" s="779"/>
      <c r="J1052" s="780"/>
      <c r="L1052" s="650"/>
    </row>
    <row r="1053" spans="1:12" x14ac:dyDescent="0.2">
      <c r="A1053" s="776"/>
      <c r="D1053" s="778"/>
      <c r="H1053" s="779"/>
      <c r="J1053" s="780"/>
      <c r="L1053" s="650"/>
    </row>
    <row r="1054" spans="1:12" x14ac:dyDescent="0.2">
      <c r="A1054" s="776"/>
      <c r="D1054" s="778"/>
      <c r="H1054" s="779"/>
      <c r="J1054" s="780"/>
      <c r="L1054" s="650"/>
    </row>
    <row r="1055" spans="1:12" x14ac:dyDescent="0.2">
      <c r="A1055" s="776"/>
      <c r="D1055" s="778"/>
      <c r="H1055" s="779"/>
      <c r="J1055" s="780"/>
      <c r="L1055" s="650"/>
    </row>
    <row r="1056" spans="1:12" x14ac:dyDescent="0.2">
      <c r="A1056" s="776"/>
      <c r="D1056" s="778"/>
      <c r="H1056" s="779"/>
      <c r="J1056" s="780"/>
      <c r="L1056" s="650"/>
    </row>
    <row r="1057" spans="1:12" x14ac:dyDescent="0.2">
      <c r="A1057" s="776"/>
      <c r="D1057" s="778"/>
      <c r="H1057" s="779"/>
      <c r="J1057" s="780"/>
      <c r="L1057" s="650"/>
    </row>
    <row r="1058" spans="1:12" x14ac:dyDescent="0.2">
      <c r="A1058" s="776"/>
      <c r="D1058" s="778"/>
      <c r="H1058" s="779"/>
      <c r="J1058" s="780"/>
      <c r="L1058" s="650"/>
    </row>
    <row r="1059" spans="1:12" x14ac:dyDescent="0.2">
      <c r="A1059" s="776"/>
      <c r="D1059" s="778"/>
      <c r="H1059" s="779"/>
      <c r="J1059" s="780"/>
      <c r="L1059" s="650"/>
    </row>
    <row r="1060" spans="1:12" x14ac:dyDescent="0.2">
      <c r="A1060" s="776"/>
      <c r="D1060" s="778"/>
      <c r="H1060" s="779"/>
      <c r="J1060" s="780"/>
      <c r="L1060" s="650"/>
    </row>
    <row r="1061" spans="1:12" x14ac:dyDescent="0.2">
      <c r="A1061" s="776"/>
      <c r="D1061" s="778"/>
      <c r="H1061" s="779"/>
      <c r="J1061" s="780"/>
      <c r="L1061" s="650"/>
    </row>
    <row r="1062" spans="1:12" x14ac:dyDescent="0.2">
      <c r="A1062" s="776"/>
      <c r="D1062" s="778"/>
      <c r="H1062" s="779"/>
      <c r="J1062" s="780"/>
      <c r="L1062" s="650"/>
    </row>
    <row r="1063" spans="1:12" x14ac:dyDescent="0.2">
      <c r="A1063" s="776"/>
      <c r="D1063" s="778"/>
      <c r="H1063" s="779"/>
      <c r="J1063" s="780"/>
      <c r="L1063" s="650"/>
    </row>
    <row r="1064" spans="1:12" x14ac:dyDescent="0.2">
      <c r="A1064" s="776"/>
      <c r="D1064" s="778"/>
      <c r="H1064" s="779"/>
      <c r="J1064" s="780"/>
      <c r="L1064" s="650"/>
    </row>
    <row r="1065" spans="1:12" x14ac:dyDescent="0.2">
      <c r="A1065" s="776"/>
      <c r="D1065" s="778"/>
      <c r="H1065" s="779"/>
      <c r="J1065" s="780"/>
      <c r="L1065" s="650"/>
    </row>
    <row r="1066" spans="1:12" x14ac:dyDescent="0.2">
      <c r="A1066" s="776"/>
      <c r="D1066" s="778"/>
      <c r="H1066" s="779"/>
      <c r="J1066" s="780"/>
      <c r="L1066" s="650"/>
    </row>
    <row r="1067" spans="1:12" x14ac:dyDescent="0.2">
      <c r="A1067" s="776"/>
      <c r="D1067" s="778"/>
      <c r="H1067" s="779"/>
      <c r="J1067" s="780"/>
      <c r="L1067" s="650"/>
    </row>
    <row r="1068" spans="1:12" x14ac:dyDescent="0.2">
      <c r="A1068" s="776"/>
      <c r="D1068" s="778"/>
      <c r="H1068" s="779"/>
      <c r="J1068" s="780"/>
      <c r="L1068" s="650"/>
    </row>
    <row r="1069" spans="1:12" x14ac:dyDescent="0.2">
      <c r="A1069" s="776"/>
      <c r="D1069" s="778"/>
      <c r="H1069" s="779"/>
      <c r="J1069" s="780"/>
      <c r="L1069" s="650"/>
    </row>
    <row r="1070" spans="1:12" x14ac:dyDescent="0.2">
      <c r="A1070" s="776"/>
      <c r="D1070" s="778"/>
      <c r="H1070" s="779"/>
      <c r="J1070" s="780"/>
      <c r="L1070" s="650"/>
    </row>
    <row r="1071" spans="1:12" x14ac:dyDescent="0.2">
      <c r="A1071" s="776"/>
      <c r="D1071" s="778"/>
      <c r="H1071" s="779"/>
      <c r="J1071" s="780"/>
      <c r="L1071" s="650"/>
    </row>
    <row r="1072" spans="1:12" x14ac:dyDescent="0.2">
      <c r="A1072" s="776"/>
      <c r="D1072" s="778"/>
      <c r="H1072" s="779"/>
      <c r="J1072" s="780"/>
      <c r="L1072" s="650"/>
    </row>
    <row r="1073" spans="1:12" x14ac:dyDescent="0.2">
      <c r="A1073" s="776"/>
      <c r="D1073" s="778"/>
      <c r="H1073" s="779"/>
      <c r="J1073" s="780"/>
      <c r="L1073" s="650"/>
    </row>
    <row r="1074" spans="1:12" x14ac:dyDescent="0.2">
      <c r="A1074" s="776"/>
      <c r="D1074" s="778"/>
      <c r="H1074" s="779"/>
      <c r="J1074" s="780"/>
      <c r="L1074" s="650"/>
    </row>
    <row r="1075" spans="1:12" x14ac:dyDescent="0.2">
      <c r="A1075" s="776"/>
      <c r="D1075" s="778"/>
      <c r="H1075" s="779"/>
      <c r="J1075" s="780"/>
      <c r="L1075" s="650"/>
    </row>
    <row r="1076" spans="1:12" x14ac:dyDescent="0.2">
      <c r="A1076" s="776"/>
      <c r="D1076" s="778"/>
      <c r="H1076" s="779"/>
      <c r="J1076" s="780"/>
      <c r="L1076" s="650"/>
    </row>
    <row r="1077" spans="1:12" x14ac:dyDescent="0.2">
      <c r="A1077" s="776"/>
      <c r="D1077" s="778"/>
      <c r="H1077" s="779"/>
      <c r="J1077" s="780"/>
      <c r="L1077" s="650"/>
    </row>
    <row r="1078" spans="1:12" x14ac:dyDescent="0.2">
      <c r="A1078" s="776"/>
      <c r="D1078" s="778"/>
      <c r="H1078" s="779"/>
      <c r="J1078" s="780"/>
      <c r="L1078" s="650"/>
    </row>
    <row r="1079" spans="1:12" x14ac:dyDescent="0.2">
      <c r="A1079" s="776"/>
      <c r="D1079" s="777"/>
      <c r="H1079" s="779"/>
      <c r="J1079" s="780"/>
      <c r="L1079" s="650"/>
    </row>
    <row r="1080" spans="1:12" x14ac:dyDescent="0.2">
      <c r="A1080" s="776"/>
      <c r="D1080" s="777"/>
      <c r="H1080" s="779"/>
      <c r="J1080" s="780"/>
      <c r="L1080" s="650"/>
    </row>
    <row r="1081" spans="1:12" x14ac:dyDescent="0.2">
      <c r="A1081" s="776"/>
      <c r="D1081" s="777"/>
      <c r="H1081" s="779"/>
      <c r="J1081" s="780"/>
      <c r="L1081" s="650"/>
    </row>
    <row r="1082" spans="1:12" x14ac:dyDescent="0.2">
      <c r="A1082" s="776"/>
      <c r="D1082" s="777"/>
      <c r="H1082" s="779"/>
      <c r="J1082" s="780"/>
      <c r="L1082" s="650"/>
    </row>
    <row r="1083" spans="1:12" x14ac:dyDescent="0.2">
      <c r="A1083" s="776"/>
      <c r="D1083" s="777"/>
      <c r="H1083" s="779"/>
      <c r="J1083" s="780"/>
      <c r="L1083" s="650"/>
    </row>
    <row r="1084" spans="1:12" x14ac:dyDescent="0.2">
      <c r="A1084" s="776"/>
      <c r="D1084" s="777"/>
      <c r="H1084" s="779"/>
      <c r="J1084" s="780"/>
      <c r="L1084" s="650"/>
    </row>
    <row r="1085" spans="1:12" x14ac:dyDescent="0.2">
      <c r="A1085" s="776"/>
      <c r="D1085" s="777"/>
      <c r="H1085" s="779"/>
      <c r="J1085" s="780"/>
      <c r="L1085" s="650"/>
    </row>
    <row r="1086" spans="1:12" x14ac:dyDescent="0.2">
      <c r="A1086" s="776"/>
      <c r="D1086" s="777"/>
      <c r="H1086" s="779"/>
      <c r="J1086" s="780"/>
      <c r="L1086" s="650"/>
    </row>
    <row r="1087" spans="1:12" x14ac:dyDescent="0.2">
      <c r="A1087" s="776"/>
      <c r="D1087" s="777"/>
      <c r="H1087" s="779"/>
      <c r="J1087" s="780"/>
      <c r="L1087" s="650"/>
    </row>
    <row r="1088" spans="1:12" x14ac:dyDescent="0.2">
      <c r="A1088" s="776"/>
      <c r="D1088" s="777"/>
      <c r="H1088" s="779"/>
      <c r="J1088" s="780"/>
      <c r="L1088" s="650"/>
    </row>
    <row r="1089" spans="1:12" x14ac:dyDescent="0.2">
      <c r="A1089" s="776"/>
      <c r="D1089" s="777"/>
      <c r="H1089" s="779"/>
      <c r="J1089" s="780"/>
      <c r="L1089" s="650"/>
    </row>
    <row r="1090" spans="1:12" x14ac:dyDescent="0.2">
      <c r="A1090" s="776"/>
      <c r="D1090" s="777"/>
      <c r="H1090" s="779"/>
      <c r="J1090" s="780"/>
      <c r="L1090" s="650"/>
    </row>
    <row r="1091" spans="1:12" x14ac:dyDescent="0.2">
      <c r="A1091" s="776"/>
      <c r="D1091" s="777"/>
      <c r="H1091" s="779"/>
      <c r="J1091" s="780"/>
      <c r="L1091" s="650"/>
    </row>
    <row r="1092" spans="1:12" x14ac:dyDescent="0.2">
      <c r="A1092" s="776"/>
      <c r="D1092" s="777"/>
      <c r="H1092" s="779"/>
      <c r="J1092" s="780"/>
      <c r="L1092" s="650"/>
    </row>
    <row r="1093" spans="1:12" x14ac:dyDescent="0.2">
      <c r="A1093" s="776"/>
      <c r="D1093" s="777"/>
      <c r="H1093" s="779"/>
      <c r="J1093" s="780"/>
      <c r="L1093" s="650"/>
    </row>
    <row r="1094" spans="1:12" x14ac:dyDescent="0.2">
      <c r="A1094" s="776"/>
      <c r="D1094" s="777"/>
      <c r="H1094" s="779"/>
      <c r="J1094" s="780"/>
      <c r="L1094" s="650"/>
    </row>
    <row r="1095" spans="1:12" x14ac:dyDescent="0.2">
      <c r="A1095" s="776"/>
      <c r="D1095" s="777"/>
      <c r="H1095" s="779"/>
      <c r="J1095" s="780"/>
      <c r="L1095" s="650"/>
    </row>
    <row r="1096" spans="1:12" x14ac:dyDescent="0.2">
      <c r="A1096" s="776"/>
      <c r="D1096" s="777"/>
      <c r="H1096" s="779"/>
      <c r="J1096" s="780"/>
      <c r="L1096" s="650"/>
    </row>
    <row r="1097" spans="1:12" x14ac:dyDescent="0.2">
      <c r="A1097" s="776"/>
      <c r="D1097" s="777"/>
      <c r="H1097" s="779"/>
      <c r="J1097" s="780"/>
      <c r="L1097" s="650"/>
    </row>
    <row r="1098" spans="1:12" x14ac:dyDescent="0.2">
      <c r="A1098" s="776"/>
      <c r="D1098" s="777"/>
      <c r="H1098" s="779"/>
      <c r="J1098" s="780"/>
      <c r="L1098" s="650"/>
    </row>
    <row r="1099" spans="1:12" x14ac:dyDescent="0.2">
      <c r="A1099" s="776"/>
      <c r="D1099" s="777"/>
      <c r="H1099" s="779"/>
      <c r="J1099" s="780"/>
      <c r="L1099" s="650"/>
    </row>
    <row r="1100" spans="1:12" x14ac:dyDescent="0.2">
      <c r="A1100" s="776"/>
      <c r="D1100" s="777"/>
      <c r="H1100" s="779"/>
      <c r="J1100" s="780"/>
      <c r="L1100" s="650"/>
    </row>
    <row r="1101" spans="1:12" x14ac:dyDescent="0.2">
      <c r="A1101" s="776"/>
      <c r="D1101" s="777"/>
      <c r="H1101" s="779"/>
      <c r="J1101" s="780"/>
      <c r="L1101" s="650"/>
    </row>
    <row r="1102" spans="1:12" x14ac:dyDescent="0.2">
      <c r="A1102" s="776"/>
      <c r="D1102" s="777"/>
      <c r="H1102" s="779"/>
      <c r="J1102" s="780"/>
      <c r="L1102" s="650"/>
    </row>
    <row r="1103" spans="1:12" x14ac:dyDescent="0.2">
      <c r="A1103" s="776"/>
      <c r="D1103" s="777"/>
      <c r="H1103" s="779"/>
      <c r="J1103" s="780"/>
      <c r="L1103" s="650"/>
    </row>
    <row r="1104" spans="1:12" x14ac:dyDescent="0.2">
      <c r="A1104" s="776"/>
      <c r="D1104" s="777"/>
      <c r="H1104" s="779"/>
      <c r="J1104" s="780"/>
      <c r="L1104" s="650"/>
    </row>
    <row r="1105" spans="1:12" x14ac:dyDescent="0.2">
      <c r="A1105" s="776"/>
      <c r="D1105" s="777"/>
      <c r="H1105" s="779"/>
      <c r="J1105" s="780"/>
      <c r="L1105" s="650"/>
    </row>
    <row r="1106" spans="1:12" x14ac:dyDescent="0.2">
      <c r="A1106" s="776"/>
      <c r="D1106" s="777"/>
      <c r="H1106" s="779"/>
      <c r="J1106" s="780"/>
      <c r="L1106" s="650"/>
    </row>
    <row r="1107" spans="1:12" x14ac:dyDescent="0.2">
      <c r="A1107" s="776"/>
      <c r="D1107" s="777"/>
      <c r="H1107" s="779"/>
      <c r="J1107" s="780"/>
      <c r="L1107" s="650"/>
    </row>
    <row r="1108" spans="1:12" x14ac:dyDescent="0.2">
      <c r="A1108" s="776"/>
      <c r="D1108" s="777"/>
      <c r="H1108" s="779"/>
      <c r="J1108" s="780"/>
      <c r="L1108" s="650"/>
    </row>
    <row r="1109" spans="1:12" x14ac:dyDescent="0.2">
      <c r="A1109" s="776"/>
      <c r="D1109" s="777"/>
      <c r="H1109" s="779"/>
      <c r="J1109" s="780"/>
      <c r="L1109" s="650"/>
    </row>
    <row r="1110" spans="1:12" x14ac:dyDescent="0.2">
      <c r="A1110" s="776"/>
      <c r="D1110" s="777"/>
      <c r="H1110" s="779"/>
      <c r="J1110" s="780"/>
      <c r="L1110" s="650"/>
    </row>
    <row r="1111" spans="1:12" x14ac:dyDescent="0.2">
      <c r="A1111" s="776"/>
      <c r="D1111" s="777"/>
      <c r="H1111" s="779"/>
      <c r="J1111" s="780"/>
      <c r="L1111" s="650"/>
    </row>
    <row r="1112" spans="1:12" x14ac:dyDescent="0.2">
      <c r="A1112" s="776"/>
      <c r="D1112" s="777"/>
      <c r="H1112" s="779"/>
      <c r="J1112" s="780"/>
      <c r="L1112" s="650"/>
    </row>
    <row r="1113" spans="1:12" x14ac:dyDescent="0.2">
      <c r="A1113" s="776"/>
      <c r="D1113" s="777"/>
      <c r="H1113" s="779"/>
      <c r="J1113" s="780"/>
      <c r="L1113" s="650"/>
    </row>
    <row r="1114" spans="1:12" x14ac:dyDescent="0.2">
      <c r="A1114" s="776"/>
      <c r="D1114" s="777"/>
      <c r="H1114" s="779"/>
      <c r="J1114" s="780"/>
      <c r="L1114" s="650"/>
    </row>
    <row r="1115" spans="1:12" x14ac:dyDescent="0.2">
      <c r="A1115" s="776"/>
      <c r="D1115" s="777"/>
      <c r="H1115" s="779"/>
      <c r="J1115" s="780"/>
      <c r="L1115" s="650"/>
    </row>
    <row r="1116" spans="1:12" x14ac:dyDescent="0.2">
      <c r="A1116" s="776"/>
      <c r="D1116" s="777"/>
      <c r="H1116" s="779"/>
      <c r="J1116" s="780"/>
      <c r="L1116" s="650"/>
    </row>
    <row r="1117" spans="1:12" x14ac:dyDescent="0.2">
      <c r="A1117" s="776"/>
      <c r="D1117" s="777"/>
      <c r="H1117" s="779"/>
      <c r="J1117" s="780"/>
      <c r="L1117" s="650"/>
    </row>
    <row r="1118" spans="1:12" x14ac:dyDescent="0.2">
      <c r="A1118" s="776"/>
      <c r="D1118" s="777"/>
      <c r="H1118" s="779"/>
      <c r="J1118" s="780"/>
      <c r="L1118" s="650"/>
    </row>
    <row r="1119" spans="1:12" x14ac:dyDescent="0.2">
      <c r="A1119" s="776"/>
      <c r="D1119" s="777"/>
      <c r="H1119" s="779"/>
      <c r="J1119" s="780"/>
      <c r="L1119" s="650"/>
    </row>
    <row r="1120" spans="1:12" x14ac:dyDescent="0.2">
      <c r="A1120" s="776"/>
      <c r="D1120" s="777"/>
      <c r="H1120" s="779"/>
      <c r="J1120" s="780"/>
      <c r="L1120" s="650"/>
    </row>
    <row r="1121" spans="1:12" x14ac:dyDescent="0.2">
      <c r="A1121" s="776"/>
      <c r="D1121" s="777"/>
      <c r="H1121" s="779"/>
      <c r="J1121" s="780"/>
      <c r="L1121" s="650"/>
    </row>
    <row r="1122" spans="1:12" x14ac:dyDescent="0.2">
      <c r="A1122" s="776"/>
      <c r="D1122" s="777"/>
      <c r="H1122" s="779"/>
      <c r="J1122" s="780"/>
      <c r="L1122" s="650"/>
    </row>
    <row r="1123" spans="1:12" x14ac:dyDescent="0.2">
      <c r="A1123" s="776"/>
      <c r="D1123" s="777"/>
      <c r="H1123" s="779"/>
      <c r="J1123" s="780"/>
      <c r="L1123" s="650"/>
    </row>
    <row r="1124" spans="1:12" x14ac:dyDescent="0.2">
      <c r="A1124" s="776"/>
      <c r="D1124" s="777"/>
      <c r="H1124" s="779"/>
      <c r="J1124" s="780"/>
      <c r="L1124" s="650"/>
    </row>
    <row r="1125" spans="1:12" x14ac:dyDescent="0.2">
      <c r="A1125" s="776"/>
      <c r="D1125" s="777"/>
      <c r="H1125" s="779"/>
      <c r="J1125" s="780"/>
      <c r="L1125" s="650"/>
    </row>
    <row r="1126" spans="1:12" x14ac:dyDescent="0.2">
      <c r="A1126" s="776"/>
      <c r="D1126" s="777"/>
      <c r="H1126" s="779"/>
      <c r="J1126" s="780"/>
      <c r="L1126" s="650"/>
    </row>
    <row r="1127" spans="1:12" x14ac:dyDescent="0.2">
      <c r="A1127" s="776"/>
      <c r="D1127" s="777"/>
      <c r="H1127" s="779"/>
      <c r="J1127" s="780"/>
      <c r="L1127" s="650"/>
    </row>
    <row r="1128" spans="1:12" x14ac:dyDescent="0.2">
      <c r="A1128" s="776"/>
      <c r="D1128" s="777"/>
      <c r="H1128" s="779"/>
      <c r="J1128" s="780"/>
      <c r="L1128" s="650"/>
    </row>
    <row r="1129" spans="1:12" x14ac:dyDescent="0.2">
      <c r="A1129" s="776"/>
      <c r="D1129" s="777"/>
      <c r="H1129" s="779"/>
      <c r="J1129" s="780"/>
      <c r="L1129" s="650"/>
    </row>
    <row r="1130" spans="1:12" x14ac:dyDescent="0.2">
      <c r="A1130" s="776"/>
      <c r="D1130" s="777"/>
      <c r="H1130" s="779"/>
      <c r="J1130" s="780"/>
      <c r="L1130" s="650"/>
    </row>
    <row r="1131" spans="1:12" x14ac:dyDescent="0.2">
      <c r="A1131" s="776"/>
      <c r="D1131" s="777"/>
      <c r="H1131" s="779"/>
      <c r="J1131" s="780"/>
      <c r="L1131" s="650"/>
    </row>
    <row r="1132" spans="1:12" x14ac:dyDescent="0.2">
      <c r="A1132" s="776"/>
      <c r="D1132" s="777"/>
      <c r="H1132" s="779"/>
      <c r="J1132" s="780"/>
      <c r="L1132" s="650"/>
    </row>
    <row r="1133" spans="1:12" x14ac:dyDescent="0.2">
      <c r="A1133" s="776"/>
      <c r="D1133" s="777"/>
      <c r="H1133" s="779"/>
      <c r="J1133" s="780"/>
      <c r="L1133" s="650"/>
    </row>
    <row r="1134" spans="1:12" x14ac:dyDescent="0.2">
      <c r="A1134" s="776"/>
      <c r="D1134" s="777"/>
      <c r="H1134" s="779"/>
      <c r="J1134" s="780"/>
      <c r="L1134" s="650"/>
    </row>
    <row r="1135" spans="1:12" x14ac:dyDescent="0.2">
      <c r="A1135" s="776"/>
      <c r="D1135" s="777"/>
      <c r="H1135" s="779"/>
      <c r="J1135" s="780"/>
      <c r="L1135" s="650"/>
    </row>
    <row r="1136" spans="1:12" x14ac:dyDescent="0.2">
      <c r="A1136" s="776"/>
      <c r="D1136" s="777"/>
      <c r="H1136" s="779"/>
      <c r="J1136" s="780"/>
      <c r="L1136" s="650"/>
    </row>
    <row r="1137" spans="1:12" x14ac:dyDescent="0.2">
      <c r="A1137" s="776"/>
      <c r="D1137" s="777"/>
      <c r="H1137" s="779"/>
      <c r="J1137" s="780"/>
      <c r="L1137" s="650"/>
    </row>
    <row r="1138" spans="1:12" x14ac:dyDescent="0.2">
      <c r="A1138" s="776"/>
      <c r="D1138" s="777"/>
      <c r="H1138" s="779"/>
      <c r="J1138" s="780"/>
      <c r="L1138" s="650"/>
    </row>
    <row r="1139" spans="1:12" x14ac:dyDescent="0.2">
      <c r="A1139" s="776"/>
      <c r="D1139" s="777"/>
      <c r="H1139" s="779"/>
      <c r="J1139" s="780"/>
      <c r="L1139" s="650"/>
    </row>
    <row r="1140" spans="1:12" x14ac:dyDescent="0.2">
      <c r="A1140" s="776"/>
      <c r="D1140" s="777"/>
      <c r="H1140" s="779"/>
      <c r="J1140" s="780"/>
      <c r="L1140" s="650"/>
    </row>
    <row r="1141" spans="1:12" x14ac:dyDescent="0.2">
      <c r="A1141" s="776"/>
      <c r="D1141" s="777"/>
      <c r="H1141" s="779"/>
      <c r="J1141" s="780"/>
      <c r="L1141" s="650"/>
    </row>
    <row r="1142" spans="1:12" x14ac:dyDescent="0.2">
      <c r="A1142" s="776"/>
      <c r="D1142" s="777"/>
      <c r="H1142" s="779"/>
      <c r="J1142" s="780"/>
      <c r="L1142" s="650"/>
    </row>
    <row r="1143" spans="1:12" x14ac:dyDescent="0.2">
      <c r="A1143" s="776"/>
      <c r="D1143" s="777"/>
      <c r="H1143" s="779"/>
      <c r="J1143" s="780"/>
      <c r="L1143" s="650"/>
    </row>
    <row r="1144" spans="1:12" x14ac:dyDescent="0.2">
      <c r="A1144" s="776"/>
      <c r="D1144" s="777"/>
      <c r="H1144" s="779"/>
      <c r="J1144" s="780"/>
      <c r="L1144" s="650"/>
    </row>
    <row r="1145" spans="1:12" x14ac:dyDescent="0.2">
      <c r="A1145" s="776"/>
      <c r="D1145" s="777"/>
      <c r="H1145" s="779"/>
      <c r="J1145" s="780"/>
      <c r="L1145" s="650"/>
    </row>
    <row r="1146" spans="1:12" x14ac:dyDescent="0.2">
      <c r="A1146" s="776"/>
      <c r="D1146" s="777"/>
      <c r="H1146" s="779"/>
      <c r="J1146" s="780"/>
      <c r="L1146" s="650"/>
    </row>
    <row r="1147" spans="1:12" x14ac:dyDescent="0.2">
      <c r="A1147" s="776"/>
      <c r="D1147" s="777"/>
      <c r="H1147" s="779"/>
      <c r="J1147" s="780"/>
      <c r="L1147" s="650"/>
    </row>
    <row r="1148" spans="1:12" x14ac:dyDescent="0.2">
      <c r="A1148" s="776"/>
      <c r="D1148" s="777"/>
      <c r="H1148" s="779"/>
      <c r="J1148" s="780"/>
      <c r="L1148" s="650"/>
    </row>
    <row r="1149" spans="1:12" x14ac:dyDescent="0.2">
      <c r="A1149" s="776"/>
      <c r="D1149" s="777"/>
      <c r="H1149" s="779"/>
      <c r="J1149" s="780"/>
      <c r="L1149" s="650"/>
    </row>
    <row r="1150" spans="1:12" x14ac:dyDescent="0.2">
      <c r="A1150" s="776"/>
      <c r="D1150" s="777"/>
      <c r="H1150" s="779"/>
      <c r="J1150" s="780"/>
      <c r="L1150" s="650"/>
    </row>
    <row r="1151" spans="1:12" x14ac:dyDescent="0.2">
      <c r="A1151" s="776"/>
      <c r="D1151" s="777"/>
      <c r="H1151" s="779"/>
      <c r="J1151" s="780"/>
      <c r="L1151" s="650"/>
    </row>
    <row r="1152" spans="1:12" x14ac:dyDescent="0.2">
      <c r="A1152" s="776"/>
      <c r="D1152" s="777"/>
      <c r="H1152" s="779"/>
      <c r="J1152" s="780"/>
      <c r="L1152" s="650"/>
    </row>
    <row r="1153" spans="1:12" x14ac:dyDescent="0.2">
      <c r="A1153" s="776"/>
      <c r="D1153" s="777"/>
      <c r="H1153" s="779"/>
      <c r="J1153" s="780"/>
      <c r="L1153" s="650"/>
    </row>
    <row r="1154" spans="1:12" x14ac:dyDescent="0.2">
      <c r="A1154" s="776"/>
      <c r="D1154" s="777"/>
      <c r="H1154" s="779"/>
      <c r="J1154" s="780"/>
      <c r="L1154" s="650"/>
    </row>
    <row r="1155" spans="1:12" x14ac:dyDescent="0.2">
      <c r="A1155" s="776"/>
      <c r="D1155" s="777"/>
      <c r="H1155" s="779"/>
      <c r="J1155" s="780"/>
      <c r="L1155" s="650"/>
    </row>
    <row r="1156" spans="1:12" x14ac:dyDescent="0.2">
      <c r="A1156" s="776"/>
      <c r="D1156" s="777"/>
      <c r="H1156" s="779"/>
      <c r="J1156" s="780"/>
      <c r="L1156" s="650"/>
    </row>
    <row r="1157" spans="1:12" x14ac:dyDescent="0.2">
      <c r="A1157" s="776"/>
      <c r="D1157" s="777"/>
      <c r="H1157" s="779"/>
      <c r="J1157" s="780"/>
      <c r="L1157" s="650"/>
    </row>
    <row r="1158" spans="1:12" x14ac:dyDescent="0.2">
      <c r="A1158" s="776"/>
      <c r="D1158" s="777"/>
      <c r="H1158" s="779"/>
      <c r="J1158" s="780"/>
      <c r="L1158" s="650"/>
    </row>
    <row r="1159" spans="1:12" x14ac:dyDescent="0.2">
      <c r="A1159" s="776"/>
      <c r="D1159" s="777"/>
      <c r="H1159" s="779"/>
      <c r="J1159" s="780"/>
      <c r="L1159" s="650"/>
    </row>
    <row r="1160" spans="1:12" x14ac:dyDescent="0.2">
      <c r="A1160" s="776"/>
      <c r="D1160" s="777"/>
      <c r="H1160" s="779"/>
      <c r="J1160" s="780"/>
      <c r="L1160" s="650"/>
    </row>
    <row r="1161" spans="1:12" x14ac:dyDescent="0.2">
      <c r="A1161" s="776"/>
      <c r="D1161" s="777"/>
      <c r="H1161" s="779"/>
      <c r="J1161" s="780"/>
      <c r="L1161" s="650"/>
    </row>
    <row r="1162" spans="1:12" x14ac:dyDescent="0.2">
      <c r="A1162" s="776"/>
      <c r="D1162" s="777"/>
      <c r="H1162" s="779"/>
      <c r="J1162" s="780"/>
      <c r="L1162" s="650"/>
    </row>
    <row r="1163" spans="1:12" x14ac:dyDescent="0.2">
      <c r="A1163" s="776"/>
      <c r="D1163" s="777"/>
      <c r="H1163" s="779"/>
      <c r="J1163" s="780"/>
      <c r="L1163" s="650"/>
    </row>
    <row r="1164" spans="1:12" x14ac:dyDescent="0.2">
      <c r="A1164" s="776"/>
      <c r="D1164" s="777"/>
      <c r="H1164" s="779"/>
      <c r="J1164" s="780"/>
      <c r="L1164" s="650"/>
    </row>
    <row r="1165" spans="1:12" x14ac:dyDescent="0.2">
      <c r="A1165" s="776"/>
      <c r="D1165" s="777"/>
      <c r="H1165" s="779"/>
      <c r="J1165" s="780"/>
      <c r="L1165" s="650"/>
    </row>
    <row r="1166" spans="1:12" x14ac:dyDescent="0.2">
      <c r="A1166" s="776"/>
      <c r="D1166" s="777"/>
      <c r="H1166" s="779"/>
      <c r="J1166" s="780"/>
      <c r="L1166" s="650"/>
    </row>
    <row r="1167" spans="1:12" x14ac:dyDescent="0.2">
      <c r="A1167" s="776"/>
      <c r="D1167" s="777"/>
      <c r="H1167" s="779"/>
      <c r="J1167" s="780"/>
      <c r="L1167" s="650"/>
    </row>
    <row r="1168" spans="1:12" x14ac:dyDescent="0.2">
      <c r="A1168" s="776"/>
      <c r="D1168" s="777"/>
      <c r="H1168" s="779"/>
      <c r="J1168" s="780"/>
      <c r="L1168" s="650"/>
    </row>
    <row r="1169" spans="1:12" x14ac:dyDescent="0.2">
      <c r="A1169" s="776"/>
      <c r="D1169" s="777"/>
      <c r="H1169" s="779"/>
      <c r="J1169" s="780"/>
      <c r="L1169" s="650"/>
    </row>
    <row r="1170" spans="1:12" x14ac:dyDescent="0.2">
      <c r="A1170" s="776"/>
      <c r="D1170" s="777"/>
      <c r="H1170" s="779"/>
      <c r="J1170" s="780"/>
      <c r="L1170" s="650"/>
    </row>
    <row r="1171" spans="1:12" x14ac:dyDescent="0.2">
      <c r="A1171" s="776"/>
      <c r="D1171" s="777"/>
      <c r="H1171" s="779"/>
      <c r="J1171" s="780"/>
      <c r="L1171" s="650"/>
    </row>
    <row r="1172" spans="1:12" x14ac:dyDescent="0.2">
      <c r="A1172" s="776"/>
      <c r="D1172" s="777"/>
      <c r="H1172" s="779"/>
      <c r="J1172" s="780"/>
      <c r="L1172" s="650"/>
    </row>
    <row r="1173" spans="1:12" x14ac:dyDescent="0.2">
      <c r="A1173" s="776"/>
      <c r="D1173" s="777"/>
      <c r="H1173" s="779"/>
      <c r="J1173" s="780"/>
      <c r="L1173" s="650"/>
    </row>
    <row r="1174" spans="1:12" x14ac:dyDescent="0.2">
      <c r="A1174" s="776"/>
      <c r="D1174" s="777"/>
      <c r="H1174" s="779"/>
      <c r="J1174" s="780"/>
      <c r="L1174" s="650"/>
    </row>
    <row r="1175" spans="1:12" x14ac:dyDescent="0.2">
      <c r="A1175" s="776"/>
      <c r="D1175" s="777"/>
      <c r="H1175" s="779"/>
      <c r="J1175" s="780"/>
      <c r="L1175" s="650"/>
    </row>
    <row r="1176" spans="1:12" x14ac:dyDescent="0.2">
      <c r="A1176" s="776"/>
      <c r="D1176" s="777"/>
      <c r="H1176" s="779"/>
      <c r="J1176" s="780"/>
      <c r="L1176" s="650"/>
    </row>
    <row r="1177" spans="1:12" x14ac:dyDescent="0.2">
      <c r="A1177" s="776"/>
      <c r="D1177" s="777"/>
      <c r="H1177" s="779"/>
      <c r="J1177" s="780"/>
      <c r="L1177" s="650"/>
    </row>
    <row r="1178" spans="1:12" x14ac:dyDescent="0.2">
      <c r="A1178" s="776"/>
      <c r="D1178" s="777"/>
      <c r="H1178" s="779"/>
      <c r="J1178" s="780"/>
      <c r="L1178" s="650"/>
    </row>
    <row r="1179" spans="1:12" x14ac:dyDescent="0.2">
      <c r="A1179" s="776"/>
      <c r="D1179" s="777"/>
      <c r="H1179" s="779"/>
      <c r="J1179" s="780"/>
      <c r="L1179" s="650"/>
    </row>
    <row r="1180" spans="1:12" x14ac:dyDescent="0.2">
      <c r="A1180" s="776"/>
      <c r="D1180" s="777"/>
      <c r="H1180" s="779"/>
      <c r="J1180" s="780"/>
      <c r="L1180" s="650"/>
    </row>
    <row r="1181" spans="1:12" x14ac:dyDescent="0.2">
      <c r="A1181" s="776"/>
      <c r="D1181" s="777"/>
      <c r="H1181" s="779"/>
      <c r="J1181" s="780"/>
      <c r="L1181" s="650"/>
    </row>
    <row r="1182" spans="1:12" x14ac:dyDescent="0.2">
      <c r="A1182" s="776"/>
      <c r="D1182" s="777"/>
      <c r="H1182" s="779"/>
      <c r="J1182" s="780"/>
      <c r="L1182" s="650"/>
    </row>
    <row r="1183" spans="1:12" x14ac:dyDescent="0.2">
      <c r="A1183" s="776"/>
      <c r="D1183" s="777"/>
      <c r="H1183" s="779"/>
      <c r="J1183" s="780"/>
      <c r="L1183" s="650"/>
    </row>
    <row r="1184" spans="1:12" x14ac:dyDescent="0.2">
      <c r="A1184" s="776"/>
      <c r="D1184" s="777"/>
      <c r="H1184" s="779"/>
      <c r="J1184" s="780"/>
      <c r="L1184" s="650"/>
    </row>
    <row r="1185" spans="1:12" x14ac:dyDescent="0.2">
      <c r="A1185" s="776"/>
      <c r="D1185" s="777"/>
      <c r="H1185" s="779"/>
      <c r="J1185" s="780"/>
      <c r="L1185" s="650"/>
    </row>
    <row r="1186" spans="1:12" x14ac:dyDescent="0.2">
      <c r="A1186" s="776"/>
      <c r="D1186" s="777"/>
      <c r="H1186" s="779"/>
      <c r="J1186" s="780"/>
      <c r="L1186" s="650"/>
    </row>
    <row r="1187" spans="1:12" x14ac:dyDescent="0.2">
      <c r="A1187" s="776"/>
      <c r="D1187" s="777"/>
      <c r="H1187" s="779"/>
      <c r="J1187" s="780"/>
      <c r="L1187" s="650"/>
    </row>
    <row r="1188" spans="1:12" x14ac:dyDescent="0.2">
      <c r="A1188" s="776"/>
      <c r="D1188" s="777"/>
      <c r="H1188" s="779"/>
      <c r="J1188" s="780"/>
      <c r="L1188" s="650"/>
    </row>
    <row r="1189" spans="1:12" x14ac:dyDescent="0.2">
      <c r="A1189" s="776"/>
      <c r="D1189" s="777"/>
      <c r="H1189" s="779"/>
      <c r="J1189" s="780"/>
      <c r="L1189" s="650"/>
    </row>
    <row r="1190" spans="1:12" x14ac:dyDescent="0.2">
      <c r="A1190" s="776"/>
      <c r="D1190" s="777"/>
      <c r="H1190" s="779"/>
      <c r="J1190" s="780"/>
      <c r="L1190" s="650"/>
    </row>
    <row r="1191" spans="1:12" x14ac:dyDescent="0.2">
      <c r="A1191" s="776"/>
      <c r="D1191" s="777"/>
      <c r="H1191" s="779"/>
      <c r="J1191" s="780"/>
      <c r="L1191" s="650"/>
    </row>
    <row r="1192" spans="1:12" x14ac:dyDescent="0.2">
      <c r="A1192" s="776"/>
      <c r="D1192" s="777"/>
      <c r="H1192" s="779"/>
      <c r="J1192" s="780"/>
      <c r="L1192" s="650"/>
    </row>
    <row r="1193" spans="1:12" x14ac:dyDescent="0.2">
      <c r="A1193" s="776"/>
      <c r="D1193" s="777"/>
      <c r="H1193" s="779"/>
      <c r="J1193" s="780"/>
      <c r="L1193" s="650"/>
    </row>
    <row r="1194" spans="1:12" x14ac:dyDescent="0.2">
      <c r="A1194" s="776"/>
      <c r="D1194" s="777"/>
      <c r="H1194" s="779"/>
      <c r="J1194" s="780"/>
      <c r="L1194" s="650"/>
    </row>
    <row r="1195" spans="1:12" x14ac:dyDescent="0.2">
      <c r="A1195" s="776"/>
      <c r="D1195" s="777"/>
      <c r="H1195" s="779"/>
      <c r="J1195" s="780"/>
      <c r="L1195" s="650"/>
    </row>
    <row r="1196" spans="1:12" x14ac:dyDescent="0.2">
      <c r="A1196" s="776"/>
      <c r="D1196" s="777"/>
      <c r="H1196" s="779"/>
      <c r="J1196" s="780"/>
      <c r="L1196" s="650"/>
    </row>
    <row r="1197" spans="1:12" x14ac:dyDescent="0.2">
      <c r="A1197" s="776"/>
      <c r="D1197" s="777"/>
      <c r="H1197" s="779"/>
      <c r="J1197" s="780"/>
      <c r="L1197" s="650"/>
    </row>
    <row r="1198" spans="1:12" x14ac:dyDescent="0.2">
      <c r="A1198" s="776"/>
      <c r="D1198" s="777"/>
      <c r="H1198" s="779"/>
      <c r="J1198" s="780"/>
      <c r="L1198" s="650"/>
    </row>
    <row r="1199" spans="1:12" x14ac:dyDescent="0.2">
      <c r="A1199" s="776"/>
      <c r="D1199" s="777"/>
      <c r="H1199" s="779"/>
      <c r="J1199" s="780"/>
      <c r="L1199" s="650"/>
    </row>
    <row r="1200" spans="1:12" x14ac:dyDescent="0.2">
      <c r="A1200" s="776"/>
      <c r="D1200" s="777"/>
      <c r="H1200" s="779"/>
      <c r="J1200" s="780"/>
      <c r="L1200" s="650"/>
    </row>
    <row r="1201" spans="1:12" x14ac:dyDescent="0.2">
      <c r="A1201" s="776"/>
      <c r="D1201" s="777"/>
      <c r="H1201" s="779"/>
      <c r="J1201" s="780"/>
      <c r="L1201" s="650"/>
    </row>
    <row r="1202" spans="1:12" x14ac:dyDescent="0.2">
      <c r="A1202" s="776"/>
      <c r="D1202" s="777"/>
      <c r="H1202" s="779"/>
      <c r="J1202" s="780"/>
      <c r="L1202" s="650"/>
    </row>
    <row r="1203" spans="1:12" x14ac:dyDescent="0.2">
      <c r="A1203" s="776"/>
      <c r="D1203" s="777"/>
      <c r="H1203" s="779"/>
      <c r="J1203" s="780"/>
      <c r="L1203" s="650"/>
    </row>
    <row r="1204" spans="1:12" x14ac:dyDescent="0.2">
      <c r="A1204" s="776"/>
      <c r="D1204" s="777"/>
      <c r="H1204" s="779"/>
      <c r="J1204" s="780"/>
      <c r="L1204" s="650"/>
    </row>
    <row r="1205" spans="1:12" x14ac:dyDescent="0.2">
      <c r="A1205" s="776"/>
      <c r="D1205" s="777"/>
      <c r="H1205" s="779"/>
      <c r="J1205" s="780"/>
      <c r="L1205" s="650"/>
    </row>
    <row r="1206" spans="1:12" x14ac:dyDescent="0.2">
      <c r="A1206" s="776"/>
      <c r="D1206" s="777"/>
      <c r="H1206" s="779"/>
      <c r="J1206" s="780"/>
      <c r="L1206" s="650"/>
    </row>
    <row r="1207" spans="1:12" x14ac:dyDescent="0.2">
      <c r="A1207" s="776"/>
      <c r="D1207" s="777"/>
      <c r="H1207" s="779"/>
      <c r="J1207" s="780"/>
      <c r="L1207" s="650"/>
    </row>
    <row r="1208" spans="1:12" x14ac:dyDescent="0.2">
      <c r="A1208" s="776"/>
      <c r="D1208" s="777"/>
      <c r="H1208" s="779"/>
      <c r="J1208" s="780"/>
      <c r="L1208" s="650"/>
    </row>
    <row r="1209" spans="1:12" x14ac:dyDescent="0.2">
      <c r="A1209" s="776"/>
      <c r="D1209" s="777"/>
      <c r="H1209" s="779"/>
      <c r="J1209" s="780"/>
      <c r="L1209" s="650"/>
    </row>
    <row r="1210" spans="1:12" x14ac:dyDescent="0.2">
      <c r="A1210" s="776"/>
      <c r="D1210" s="777"/>
      <c r="H1210" s="779"/>
      <c r="J1210" s="780"/>
      <c r="L1210" s="650"/>
    </row>
    <row r="1211" spans="1:12" x14ac:dyDescent="0.2">
      <c r="A1211" s="776"/>
      <c r="D1211" s="777"/>
      <c r="H1211" s="779"/>
      <c r="J1211" s="780"/>
      <c r="L1211" s="650"/>
    </row>
    <row r="1212" spans="1:12" x14ac:dyDescent="0.2">
      <c r="A1212" s="776"/>
      <c r="D1212" s="777"/>
      <c r="H1212" s="779"/>
      <c r="J1212" s="780"/>
      <c r="L1212" s="650"/>
    </row>
    <row r="1213" spans="1:12" x14ac:dyDescent="0.2">
      <c r="A1213" s="776"/>
      <c r="D1213" s="777"/>
      <c r="H1213" s="779"/>
      <c r="J1213" s="780"/>
      <c r="L1213" s="650"/>
    </row>
    <row r="1214" spans="1:12" x14ac:dyDescent="0.2">
      <c r="A1214" s="776"/>
      <c r="D1214" s="777"/>
      <c r="H1214" s="779"/>
      <c r="J1214" s="780"/>
      <c r="L1214" s="650"/>
    </row>
    <row r="1215" spans="1:12" x14ac:dyDescent="0.2">
      <c r="A1215" s="776"/>
      <c r="D1215" s="777"/>
      <c r="H1215" s="779"/>
      <c r="J1215" s="780"/>
      <c r="L1215" s="650"/>
    </row>
    <row r="1216" spans="1:12" x14ac:dyDescent="0.2">
      <c r="A1216" s="776"/>
      <c r="D1216" s="777"/>
      <c r="H1216" s="779"/>
      <c r="J1216" s="780"/>
      <c r="L1216" s="650"/>
    </row>
    <row r="1217" spans="1:12" x14ac:dyDescent="0.2">
      <c r="A1217" s="776"/>
      <c r="D1217" s="777"/>
      <c r="H1217" s="779"/>
      <c r="J1217" s="780"/>
      <c r="L1217" s="650"/>
    </row>
    <row r="1218" spans="1:12" x14ac:dyDescent="0.2">
      <c r="A1218" s="776"/>
      <c r="D1218" s="777"/>
      <c r="H1218" s="779"/>
      <c r="J1218" s="780"/>
      <c r="L1218" s="650"/>
    </row>
    <row r="1219" spans="1:12" x14ac:dyDescent="0.2">
      <c r="A1219" s="776"/>
      <c r="D1219" s="777"/>
      <c r="H1219" s="779"/>
      <c r="J1219" s="780"/>
      <c r="L1219" s="650"/>
    </row>
    <row r="1220" spans="1:12" x14ac:dyDescent="0.2">
      <c r="A1220" s="776"/>
      <c r="D1220" s="777"/>
      <c r="H1220" s="779"/>
      <c r="J1220" s="780"/>
      <c r="L1220" s="650"/>
    </row>
    <row r="1221" spans="1:12" x14ac:dyDescent="0.2">
      <c r="A1221" s="776"/>
      <c r="D1221" s="777"/>
      <c r="H1221" s="779"/>
      <c r="J1221" s="780"/>
      <c r="L1221" s="650"/>
    </row>
    <row r="1222" spans="1:12" x14ac:dyDescent="0.2">
      <c r="A1222" s="776"/>
      <c r="D1222" s="777"/>
      <c r="H1222" s="779"/>
      <c r="J1222" s="780"/>
      <c r="L1222" s="650"/>
    </row>
    <row r="1223" spans="1:12" x14ac:dyDescent="0.2">
      <c r="A1223" s="776"/>
      <c r="D1223" s="777"/>
      <c r="H1223" s="779"/>
      <c r="J1223" s="780"/>
      <c r="L1223" s="650"/>
    </row>
    <row r="1224" spans="1:12" x14ac:dyDescent="0.2">
      <c r="A1224" s="776"/>
      <c r="D1224" s="777"/>
      <c r="H1224" s="779"/>
      <c r="J1224" s="780"/>
      <c r="L1224" s="650"/>
    </row>
    <row r="1225" spans="1:12" x14ac:dyDescent="0.2">
      <c r="A1225" s="776"/>
      <c r="D1225" s="777"/>
      <c r="H1225" s="779"/>
      <c r="J1225" s="780"/>
      <c r="L1225" s="650"/>
    </row>
    <row r="1226" spans="1:12" x14ac:dyDescent="0.2">
      <c r="A1226" s="776"/>
      <c r="D1226" s="777"/>
      <c r="H1226" s="779"/>
      <c r="J1226" s="780"/>
      <c r="L1226" s="650"/>
    </row>
    <row r="1227" spans="1:12" x14ac:dyDescent="0.2">
      <c r="A1227" s="776"/>
      <c r="D1227" s="777"/>
      <c r="H1227" s="779"/>
      <c r="J1227" s="780"/>
      <c r="L1227" s="650"/>
    </row>
    <row r="1228" spans="1:12" x14ac:dyDescent="0.2">
      <c r="A1228" s="776"/>
      <c r="D1228" s="777"/>
      <c r="H1228" s="779"/>
      <c r="J1228" s="780"/>
      <c r="L1228" s="650"/>
    </row>
    <row r="1229" spans="1:12" x14ac:dyDescent="0.2">
      <c r="A1229" s="776"/>
      <c r="D1229" s="777"/>
      <c r="H1229" s="779"/>
      <c r="J1229" s="780"/>
      <c r="L1229" s="650"/>
    </row>
    <row r="1230" spans="1:12" x14ac:dyDescent="0.2">
      <c r="A1230" s="776"/>
      <c r="D1230" s="777"/>
      <c r="H1230" s="779"/>
      <c r="J1230" s="780"/>
      <c r="L1230" s="650"/>
    </row>
    <row r="1231" spans="1:12" x14ac:dyDescent="0.2">
      <c r="A1231" s="776"/>
      <c r="D1231" s="777"/>
      <c r="H1231" s="779"/>
      <c r="J1231" s="780"/>
      <c r="L1231" s="650"/>
    </row>
    <row r="1232" spans="1:12" x14ac:dyDescent="0.2">
      <c r="A1232" s="776"/>
      <c r="D1232" s="777"/>
      <c r="H1232" s="779"/>
      <c r="J1232" s="780"/>
      <c r="L1232" s="650"/>
    </row>
    <row r="1233" spans="1:12" x14ac:dyDescent="0.2">
      <c r="A1233" s="776"/>
      <c r="D1233" s="777"/>
      <c r="H1233" s="779"/>
      <c r="J1233" s="780"/>
      <c r="L1233" s="650"/>
    </row>
    <row r="1234" spans="1:12" x14ac:dyDescent="0.2">
      <c r="A1234" s="776"/>
      <c r="D1234" s="777"/>
      <c r="H1234" s="779"/>
      <c r="J1234" s="780"/>
      <c r="L1234" s="650"/>
    </row>
    <row r="1235" spans="1:12" x14ac:dyDescent="0.2">
      <c r="A1235" s="776"/>
      <c r="D1235" s="777"/>
      <c r="H1235" s="779"/>
      <c r="J1235" s="780"/>
      <c r="L1235" s="650"/>
    </row>
    <row r="1236" spans="1:12" x14ac:dyDescent="0.2">
      <c r="A1236" s="776"/>
      <c r="D1236" s="777"/>
      <c r="H1236" s="779"/>
      <c r="J1236" s="780"/>
      <c r="L1236" s="650"/>
    </row>
    <row r="1237" spans="1:12" x14ac:dyDescent="0.2">
      <c r="A1237" s="776"/>
      <c r="D1237" s="777"/>
      <c r="H1237" s="779"/>
      <c r="J1237" s="780"/>
      <c r="L1237" s="650"/>
    </row>
    <row r="1238" spans="1:12" x14ac:dyDescent="0.2">
      <c r="A1238" s="776"/>
      <c r="D1238" s="777"/>
      <c r="H1238" s="779"/>
      <c r="J1238" s="780"/>
      <c r="L1238" s="650"/>
    </row>
    <row r="1239" spans="1:12" x14ac:dyDescent="0.2">
      <c r="A1239" s="776"/>
      <c r="D1239" s="777"/>
      <c r="H1239" s="779"/>
      <c r="J1239" s="780"/>
      <c r="L1239" s="650"/>
    </row>
    <row r="1240" spans="1:12" x14ac:dyDescent="0.2">
      <c r="A1240" s="776"/>
      <c r="D1240" s="777"/>
      <c r="H1240" s="779"/>
      <c r="J1240" s="780"/>
      <c r="L1240" s="650"/>
    </row>
    <row r="1241" spans="1:12" x14ac:dyDescent="0.2">
      <c r="A1241" s="776"/>
      <c r="D1241" s="777"/>
      <c r="H1241" s="779"/>
      <c r="J1241" s="780"/>
      <c r="L1241" s="650"/>
    </row>
    <row r="1242" spans="1:12" x14ac:dyDescent="0.2">
      <c r="A1242" s="776"/>
      <c r="D1242" s="777"/>
      <c r="H1242" s="779"/>
      <c r="J1242" s="780"/>
      <c r="L1242" s="650"/>
    </row>
    <row r="1243" spans="1:12" x14ac:dyDescent="0.2">
      <c r="A1243" s="776"/>
      <c r="D1243" s="777"/>
      <c r="H1243" s="779"/>
      <c r="J1243" s="780"/>
      <c r="L1243" s="650"/>
    </row>
    <row r="1244" spans="1:12" x14ac:dyDescent="0.2">
      <c r="A1244" s="776"/>
      <c r="D1244" s="777"/>
      <c r="H1244" s="779"/>
      <c r="J1244" s="780"/>
      <c r="L1244" s="650"/>
    </row>
    <row r="1245" spans="1:12" x14ac:dyDescent="0.2">
      <c r="A1245" s="776"/>
      <c r="D1245" s="777"/>
      <c r="H1245" s="779"/>
      <c r="J1245" s="780"/>
      <c r="L1245" s="650"/>
    </row>
    <row r="1246" spans="1:12" x14ac:dyDescent="0.2">
      <c r="A1246" s="776"/>
      <c r="D1246" s="777"/>
      <c r="H1246" s="779"/>
      <c r="J1246" s="780"/>
      <c r="L1246" s="650"/>
    </row>
    <row r="1247" spans="1:12" x14ac:dyDescent="0.2">
      <c r="A1247" s="776"/>
      <c r="D1247" s="777"/>
      <c r="H1247" s="779"/>
      <c r="J1247" s="780"/>
      <c r="L1247" s="650"/>
    </row>
    <row r="1248" spans="1:12" x14ac:dyDescent="0.2">
      <c r="A1248" s="776"/>
      <c r="D1248" s="777"/>
      <c r="H1248" s="779"/>
      <c r="J1248" s="780"/>
      <c r="L1248" s="650"/>
    </row>
    <row r="1249" spans="1:12" x14ac:dyDescent="0.2">
      <c r="A1249" s="776"/>
      <c r="D1249" s="777"/>
      <c r="H1249" s="779"/>
      <c r="J1249" s="780"/>
      <c r="L1249" s="650"/>
    </row>
    <row r="1250" spans="1:12" x14ac:dyDescent="0.2">
      <c r="A1250" s="776"/>
      <c r="D1250" s="777"/>
      <c r="H1250" s="779"/>
      <c r="J1250" s="780"/>
      <c r="L1250" s="650"/>
    </row>
    <row r="1251" spans="1:12" x14ac:dyDescent="0.2">
      <c r="A1251" s="776"/>
      <c r="D1251" s="777"/>
      <c r="H1251" s="779"/>
      <c r="J1251" s="780"/>
      <c r="L1251" s="650"/>
    </row>
    <row r="1252" spans="1:12" x14ac:dyDescent="0.2">
      <c r="A1252" s="776"/>
      <c r="D1252" s="777"/>
      <c r="H1252" s="779"/>
      <c r="J1252" s="780"/>
      <c r="L1252" s="650"/>
    </row>
    <row r="1253" spans="1:12" x14ac:dyDescent="0.2">
      <c r="A1253" s="776"/>
      <c r="D1253" s="777"/>
      <c r="H1253" s="779"/>
      <c r="J1253" s="780"/>
      <c r="L1253" s="650"/>
    </row>
    <row r="1254" spans="1:12" x14ac:dyDescent="0.2">
      <c r="A1254" s="776"/>
      <c r="D1254" s="777"/>
      <c r="H1254" s="779"/>
      <c r="J1254" s="780"/>
      <c r="L1254" s="650"/>
    </row>
    <row r="1255" spans="1:12" x14ac:dyDescent="0.2">
      <c r="A1255" s="776"/>
      <c r="D1255" s="777"/>
      <c r="H1255" s="779"/>
      <c r="J1255" s="780"/>
      <c r="L1255" s="650"/>
    </row>
    <row r="1256" spans="1:12" x14ac:dyDescent="0.2">
      <c r="A1256" s="776"/>
      <c r="D1256" s="777"/>
      <c r="H1256" s="779"/>
      <c r="J1256" s="780"/>
      <c r="L1256" s="650"/>
    </row>
    <row r="1257" spans="1:12" x14ac:dyDescent="0.2">
      <c r="A1257" s="776"/>
      <c r="D1257" s="777"/>
      <c r="H1257" s="779"/>
      <c r="J1257" s="780"/>
      <c r="L1257" s="650"/>
    </row>
    <row r="1258" spans="1:12" x14ac:dyDescent="0.2">
      <c r="A1258" s="776"/>
      <c r="D1258" s="777"/>
      <c r="H1258" s="779"/>
      <c r="J1258" s="780"/>
      <c r="L1258" s="650"/>
    </row>
    <row r="1259" spans="1:12" x14ac:dyDescent="0.2">
      <c r="A1259" s="776"/>
      <c r="D1259" s="777"/>
      <c r="H1259" s="779"/>
      <c r="J1259" s="780"/>
      <c r="L1259" s="650"/>
    </row>
    <row r="1260" spans="1:12" x14ac:dyDescent="0.2">
      <c r="A1260" s="776"/>
      <c r="D1260" s="777"/>
      <c r="H1260" s="779"/>
      <c r="J1260" s="780"/>
      <c r="L1260" s="650"/>
    </row>
    <row r="1261" spans="1:12" x14ac:dyDescent="0.2">
      <c r="A1261" s="776"/>
      <c r="D1261" s="777"/>
      <c r="H1261" s="779"/>
      <c r="J1261" s="780"/>
      <c r="L1261" s="650"/>
    </row>
    <row r="1262" spans="1:12" x14ac:dyDescent="0.2">
      <c r="A1262" s="776"/>
      <c r="D1262" s="777"/>
      <c r="H1262" s="779"/>
      <c r="J1262" s="780"/>
      <c r="L1262" s="650"/>
    </row>
    <row r="1263" spans="1:12" x14ac:dyDescent="0.2">
      <c r="A1263" s="776"/>
      <c r="D1263" s="777"/>
      <c r="H1263" s="779"/>
      <c r="J1263" s="780"/>
      <c r="L1263" s="650"/>
    </row>
    <row r="1264" spans="1:12" x14ac:dyDescent="0.2">
      <c r="A1264" s="776"/>
      <c r="D1264" s="777"/>
      <c r="H1264" s="779"/>
      <c r="J1264" s="780"/>
      <c r="L1264" s="650"/>
    </row>
    <row r="1265" spans="1:12" x14ac:dyDescent="0.2">
      <c r="A1265" s="776"/>
      <c r="D1265" s="777"/>
      <c r="H1265" s="779"/>
      <c r="J1265" s="780"/>
      <c r="L1265" s="650"/>
    </row>
    <row r="1266" spans="1:12" x14ac:dyDescent="0.2">
      <c r="A1266" s="776"/>
      <c r="D1266" s="777"/>
      <c r="H1266" s="779"/>
      <c r="J1266" s="780"/>
      <c r="L1266" s="650"/>
    </row>
    <row r="1267" spans="1:12" x14ac:dyDescent="0.2">
      <c r="A1267" s="776"/>
      <c r="D1267" s="777"/>
      <c r="H1267" s="779"/>
      <c r="J1267" s="780"/>
      <c r="L1267" s="650"/>
    </row>
    <row r="1268" spans="1:12" x14ac:dyDescent="0.2">
      <c r="A1268" s="776"/>
      <c r="D1268" s="777"/>
      <c r="H1268" s="779"/>
      <c r="J1268" s="780"/>
      <c r="L1268" s="650"/>
    </row>
    <row r="1269" spans="1:12" x14ac:dyDescent="0.2">
      <c r="A1269" s="776"/>
      <c r="D1269" s="777"/>
      <c r="H1269" s="779"/>
      <c r="J1269" s="780"/>
      <c r="L1269" s="650"/>
    </row>
    <row r="1270" spans="1:12" x14ac:dyDescent="0.2">
      <c r="A1270" s="776"/>
      <c r="D1270" s="777"/>
      <c r="H1270" s="779"/>
      <c r="J1270" s="780"/>
      <c r="L1270" s="650"/>
    </row>
    <row r="1271" spans="1:12" x14ac:dyDescent="0.2">
      <c r="A1271" s="776"/>
      <c r="D1271" s="777"/>
      <c r="H1271" s="779"/>
      <c r="J1271" s="780"/>
      <c r="L1271" s="650"/>
    </row>
    <row r="1272" spans="1:12" x14ac:dyDescent="0.2">
      <c r="A1272" s="776"/>
      <c r="D1272" s="777"/>
      <c r="H1272" s="779"/>
      <c r="J1272" s="780"/>
      <c r="L1272" s="650"/>
    </row>
    <row r="1273" spans="1:12" x14ac:dyDescent="0.2">
      <c r="A1273" s="776"/>
      <c r="D1273" s="777"/>
      <c r="H1273" s="779"/>
      <c r="J1273" s="780"/>
      <c r="L1273" s="650"/>
    </row>
    <row r="1274" spans="1:12" x14ac:dyDescent="0.2">
      <c r="A1274" s="776"/>
      <c r="D1274" s="777"/>
      <c r="H1274" s="779"/>
      <c r="J1274" s="780"/>
      <c r="L1274" s="650"/>
    </row>
    <row r="1275" spans="1:12" x14ac:dyDescent="0.2">
      <c r="A1275" s="776"/>
      <c r="D1275" s="777"/>
      <c r="H1275" s="779"/>
      <c r="J1275" s="780"/>
      <c r="L1275" s="650"/>
    </row>
    <row r="1276" spans="1:12" x14ac:dyDescent="0.2">
      <c r="A1276" s="776"/>
      <c r="D1276" s="777"/>
      <c r="H1276" s="779"/>
      <c r="J1276" s="780"/>
      <c r="L1276" s="650"/>
    </row>
    <row r="1277" spans="1:12" x14ac:dyDescent="0.2">
      <c r="A1277" s="776"/>
      <c r="D1277" s="777"/>
      <c r="H1277" s="779"/>
      <c r="J1277" s="780"/>
      <c r="L1277" s="650"/>
    </row>
    <row r="1278" spans="1:12" x14ac:dyDescent="0.2">
      <c r="A1278" s="776"/>
      <c r="D1278" s="777"/>
      <c r="H1278" s="779"/>
      <c r="J1278" s="780"/>
      <c r="L1278" s="650"/>
    </row>
    <row r="1279" spans="1:12" x14ac:dyDescent="0.2">
      <c r="A1279" s="776"/>
      <c r="D1279" s="777"/>
      <c r="H1279" s="779"/>
      <c r="J1279" s="780"/>
      <c r="L1279" s="650"/>
    </row>
    <row r="1280" spans="1:12" x14ac:dyDescent="0.2">
      <c r="A1280" s="776"/>
      <c r="D1280" s="777"/>
      <c r="H1280" s="779"/>
      <c r="J1280" s="780"/>
      <c r="L1280" s="650"/>
    </row>
    <row r="1281" spans="1:12" x14ac:dyDescent="0.2">
      <c r="A1281" s="776"/>
      <c r="D1281" s="777"/>
      <c r="H1281" s="779"/>
      <c r="J1281" s="780"/>
      <c r="L1281" s="650"/>
    </row>
    <row r="1282" spans="1:12" x14ac:dyDescent="0.2">
      <c r="A1282" s="776"/>
      <c r="D1282" s="777"/>
      <c r="H1282" s="779"/>
      <c r="J1282" s="780"/>
      <c r="L1282" s="650"/>
    </row>
    <row r="1283" spans="1:12" x14ac:dyDescent="0.2">
      <c r="A1283" s="776"/>
      <c r="D1283" s="777"/>
      <c r="H1283" s="779"/>
      <c r="J1283" s="780"/>
      <c r="L1283" s="650"/>
    </row>
    <row r="1284" spans="1:12" x14ac:dyDescent="0.2">
      <c r="A1284" s="776"/>
      <c r="D1284" s="777"/>
      <c r="H1284" s="779"/>
      <c r="J1284" s="780"/>
      <c r="L1284" s="650"/>
    </row>
    <row r="1285" spans="1:12" x14ac:dyDescent="0.2">
      <c r="A1285" s="776"/>
      <c r="D1285" s="777"/>
      <c r="H1285" s="779"/>
      <c r="J1285" s="780"/>
      <c r="L1285" s="650"/>
    </row>
    <row r="1286" spans="1:12" x14ac:dyDescent="0.2">
      <c r="A1286" s="776"/>
      <c r="D1286" s="777"/>
      <c r="H1286" s="779"/>
      <c r="J1286" s="780"/>
      <c r="L1286" s="650"/>
    </row>
    <row r="1287" spans="1:12" x14ac:dyDescent="0.2">
      <c r="A1287" s="776"/>
      <c r="D1287" s="777"/>
      <c r="H1287" s="779"/>
      <c r="J1287" s="780"/>
      <c r="L1287" s="650"/>
    </row>
    <row r="1288" spans="1:12" x14ac:dyDescent="0.2">
      <c r="A1288" s="776"/>
      <c r="D1288" s="777"/>
      <c r="H1288" s="779"/>
      <c r="J1288" s="780"/>
      <c r="L1288" s="650"/>
    </row>
    <row r="1289" spans="1:12" x14ac:dyDescent="0.2">
      <c r="A1289" s="776"/>
      <c r="D1289" s="777"/>
      <c r="H1289" s="779"/>
      <c r="J1289" s="780"/>
      <c r="L1289" s="650"/>
    </row>
    <row r="1290" spans="1:12" x14ac:dyDescent="0.2">
      <c r="A1290" s="776"/>
      <c r="D1290" s="777"/>
      <c r="H1290" s="779"/>
      <c r="J1290" s="780"/>
      <c r="L1290" s="650"/>
    </row>
    <row r="1291" spans="1:12" x14ac:dyDescent="0.2">
      <c r="A1291" s="776"/>
      <c r="D1291" s="777"/>
      <c r="H1291" s="779"/>
      <c r="J1291" s="780"/>
      <c r="L1291" s="650"/>
    </row>
    <row r="1292" spans="1:12" x14ac:dyDescent="0.2">
      <c r="A1292" s="776"/>
      <c r="D1292" s="777"/>
      <c r="H1292" s="779"/>
      <c r="J1292" s="780"/>
      <c r="L1292" s="650"/>
    </row>
    <row r="1293" spans="1:12" x14ac:dyDescent="0.2">
      <c r="A1293" s="776"/>
      <c r="D1293" s="777"/>
      <c r="H1293" s="779"/>
      <c r="J1293" s="780"/>
      <c r="L1293" s="650"/>
    </row>
    <row r="1294" spans="1:12" x14ac:dyDescent="0.2">
      <c r="A1294" s="776"/>
      <c r="D1294" s="777"/>
      <c r="H1294" s="779"/>
      <c r="J1294" s="780"/>
      <c r="L1294" s="650"/>
    </row>
    <row r="1295" spans="1:12" x14ac:dyDescent="0.2">
      <c r="A1295" s="776"/>
      <c r="D1295" s="777"/>
      <c r="H1295" s="779"/>
      <c r="J1295" s="780"/>
      <c r="L1295" s="650"/>
    </row>
    <row r="1296" spans="1:12" x14ac:dyDescent="0.2">
      <c r="A1296" s="776"/>
      <c r="D1296" s="777"/>
      <c r="H1296" s="779"/>
      <c r="J1296" s="780"/>
      <c r="L1296" s="650"/>
    </row>
    <row r="1297" spans="1:12" x14ac:dyDescent="0.2">
      <c r="A1297" s="776"/>
      <c r="D1297" s="777"/>
      <c r="H1297" s="779"/>
      <c r="J1297" s="780"/>
      <c r="L1297" s="650"/>
    </row>
    <row r="1298" spans="1:12" x14ac:dyDescent="0.2">
      <c r="A1298" s="776"/>
      <c r="D1298" s="777"/>
      <c r="H1298" s="779"/>
      <c r="J1298" s="780"/>
      <c r="L1298" s="650"/>
    </row>
    <row r="1299" spans="1:12" x14ac:dyDescent="0.2">
      <c r="A1299" s="776"/>
      <c r="D1299" s="777"/>
      <c r="H1299" s="779"/>
      <c r="J1299" s="780"/>
      <c r="L1299" s="650"/>
    </row>
    <row r="1300" spans="1:12" x14ac:dyDescent="0.2">
      <c r="A1300" s="776"/>
      <c r="D1300" s="777"/>
      <c r="H1300" s="779"/>
      <c r="J1300" s="780"/>
      <c r="L1300" s="650"/>
    </row>
    <row r="1301" spans="1:12" x14ac:dyDescent="0.2">
      <c r="A1301" s="776"/>
      <c r="D1301" s="777"/>
      <c r="H1301" s="779"/>
      <c r="J1301" s="780"/>
      <c r="L1301" s="650"/>
    </row>
    <row r="1302" spans="1:12" x14ac:dyDescent="0.2">
      <c r="A1302" s="776"/>
      <c r="D1302" s="777"/>
      <c r="H1302" s="779"/>
      <c r="J1302" s="780"/>
      <c r="L1302" s="650"/>
    </row>
    <row r="1303" spans="1:12" x14ac:dyDescent="0.2">
      <c r="A1303" s="776"/>
      <c r="D1303" s="777"/>
      <c r="H1303" s="779"/>
      <c r="J1303" s="780"/>
      <c r="L1303" s="650"/>
    </row>
    <row r="1304" spans="1:12" x14ac:dyDescent="0.2">
      <c r="A1304" s="776"/>
      <c r="D1304" s="777"/>
      <c r="H1304" s="779"/>
      <c r="J1304" s="780"/>
      <c r="L1304" s="650"/>
    </row>
    <row r="1305" spans="1:12" x14ac:dyDescent="0.2">
      <c r="A1305" s="776"/>
      <c r="D1305" s="777"/>
      <c r="H1305" s="779"/>
      <c r="J1305" s="780"/>
      <c r="L1305" s="650"/>
    </row>
    <row r="1306" spans="1:12" x14ac:dyDescent="0.2">
      <c r="A1306" s="776"/>
      <c r="D1306" s="777"/>
      <c r="H1306" s="779"/>
      <c r="J1306" s="780"/>
      <c r="L1306" s="650"/>
    </row>
    <row r="1307" spans="1:12" x14ac:dyDescent="0.2">
      <c r="A1307" s="776"/>
      <c r="D1307" s="777"/>
      <c r="H1307" s="779"/>
      <c r="J1307" s="780"/>
      <c r="L1307" s="650"/>
    </row>
    <row r="1308" spans="1:12" x14ac:dyDescent="0.2">
      <c r="A1308" s="776"/>
      <c r="D1308" s="777"/>
      <c r="H1308" s="779"/>
      <c r="J1308" s="780"/>
      <c r="L1308" s="650"/>
    </row>
    <row r="1309" spans="1:12" x14ac:dyDescent="0.2">
      <c r="A1309" s="776"/>
      <c r="D1309" s="777"/>
      <c r="H1309" s="779"/>
      <c r="J1309" s="780"/>
      <c r="L1309" s="650"/>
    </row>
    <row r="1310" spans="1:12" x14ac:dyDescent="0.2">
      <c r="A1310" s="776"/>
      <c r="D1310" s="777"/>
      <c r="H1310" s="779"/>
      <c r="J1310" s="780"/>
      <c r="L1310" s="650"/>
    </row>
    <row r="1311" spans="1:12" x14ac:dyDescent="0.2">
      <c r="A1311" s="776"/>
      <c r="D1311" s="777"/>
      <c r="H1311" s="779"/>
      <c r="J1311" s="780"/>
      <c r="L1311" s="650"/>
    </row>
    <row r="1312" spans="1:12" x14ac:dyDescent="0.2">
      <c r="A1312" s="776"/>
      <c r="D1312" s="777"/>
      <c r="H1312" s="779"/>
      <c r="J1312" s="780"/>
      <c r="L1312" s="650"/>
    </row>
    <row r="1313" spans="1:12" x14ac:dyDescent="0.2">
      <c r="A1313" s="776"/>
      <c r="D1313" s="777"/>
      <c r="H1313" s="779"/>
      <c r="J1313" s="780"/>
      <c r="L1313" s="650"/>
    </row>
    <row r="1314" spans="1:12" x14ac:dyDescent="0.2">
      <c r="A1314" s="776"/>
      <c r="D1314" s="777"/>
      <c r="H1314" s="779"/>
      <c r="J1314" s="780"/>
      <c r="L1314" s="650"/>
    </row>
    <row r="1315" spans="1:12" x14ac:dyDescent="0.2">
      <c r="A1315" s="776"/>
      <c r="D1315" s="777"/>
      <c r="H1315" s="779"/>
      <c r="J1315" s="780"/>
      <c r="L1315" s="650"/>
    </row>
    <row r="1316" spans="1:12" x14ac:dyDescent="0.2">
      <c r="A1316" s="776"/>
      <c r="D1316" s="777"/>
      <c r="H1316" s="779"/>
      <c r="J1316" s="780"/>
      <c r="L1316" s="650"/>
    </row>
    <row r="1317" spans="1:12" x14ac:dyDescent="0.2">
      <c r="A1317" s="776"/>
      <c r="D1317" s="777"/>
      <c r="H1317" s="779"/>
      <c r="J1317" s="780"/>
      <c r="L1317" s="650"/>
    </row>
    <row r="1318" spans="1:12" x14ac:dyDescent="0.2">
      <c r="A1318" s="776"/>
      <c r="D1318" s="777"/>
      <c r="H1318" s="779"/>
      <c r="J1318" s="780"/>
      <c r="L1318" s="650"/>
    </row>
    <row r="1319" spans="1:12" x14ac:dyDescent="0.2">
      <c r="A1319" s="776"/>
      <c r="D1319" s="777"/>
      <c r="H1319" s="779"/>
      <c r="J1319" s="780"/>
      <c r="L1319" s="650"/>
    </row>
    <row r="1320" spans="1:12" x14ac:dyDescent="0.2">
      <c r="A1320" s="776"/>
      <c r="D1320" s="777"/>
      <c r="H1320" s="779"/>
      <c r="J1320" s="780"/>
      <c r="L1320" s="650"/>
    </row>
    <row r="1321" spans="1:12" x14ac:dyDescent="0.2">
      <c r="A1321" s="776"/>
      <c r="D1321" s="777"/>
      <c r="H1321" s="779"/>
      <c r="J1321" s="780"/>
      <c r="L1321" s="650"/>
    </row>
    <row r="1322" spans="1:12" x14ac:dyDescent="0.2">
      <c r="A1322" s="776"/>
      <c r="D1322" s="777"/>
      <c r="H1322" s="779"/>
      <c r="J1322" s="780"/>
      <c r="L1322" s="650"/>
    </row>
    <row r="1323" spans="1:12" x14ac:dyDescent="0.2">
      <c r="A1323" s="776"/>
      <c r="D1323" s="777"/>
      <c r="H1323" s="779"/>
      <c r="J1323" s="780"/>
      <c r="L1323" s="650"/>
    </row>
    <row r="1324" spans="1:12" x14ac:dyDescent="0.2">
      <c r="A1324" s="776"/>
      <c r="D1324" s="777"/>
      <c r="H1324" s="779"/>
      <c r="J1324" s="780"/>
      <c r="L1324" s="650"/>
    </row>
    <row r="1325" spans="1:12" x14ac:dyDescent="0.2">
      <c r="A1325" s="776"/>
      <c r="D1325" s="777"/>
      <c r="H1325" s="779"/>
      <c r="J1325" s="780"/>
      <c r="L1325" s="650"/>
    </row>
    <row r="1326" spans="1:12" x14ac:dyDescent="0.2">
      <c r="A1326" s="776"/>
      <c r="D1326" s="777"/>
      <c r="H1326" s="779"/>
      <c r="J1326" s="780"/>
      <c r="L1326" s="650"/>
    </row>
    <row r="1327" spans="1:12" x14ac:dyDescent="0.2">
      <c r="A1327" s="776"/>
      <c r="D1327" s="777"/>
      <c r="H1327" s="779"/>
      <c r="J1327" s="780"/>
      <c r="L1327" s="650"/>
    </row>
    <row r="1328" spans="1:12" x14ac:dyDescent="0.2">
      <c r="A1328" s="776"/>
      <c r="D1328" s="777"/>
      <c r="H1328" s="779"/>
      <c r="J1328" s="780"/>
      <c r="L1328" s="650"/>
    </row>
    <row r="1329" spans="1:12" x14ac:dyDescent="0.2">
      <c r="A1329" s="776"/>
      <c r="D1329" s="777"/>
      <c r="H1329" s="779"/>
      <c r="J1329" s="780"/>
      <c r="L1329" s="650"/>
    </row>
    <row r="1330" spans="1:12" x14ac:dyDescent="0.2">
      <c r="A1330" s="776"/>
      <c r="D1330" s="777"/>
      <c r="H1330" s="779"/>
      <c r="J1330" s="780"/>
      <c r="L1330" s="650"/>
    </row>
    <row r="1331" spans="1:12" x14ac:dyDescent="0.2">
      <c r="A1331" s="776"/>
      <c r="D1331" s="777"/>
      <c r="H1331" s="779"/>
      <c r="J1331" s="780"/>
      <c r="L1331" s="650"/>
    </row>
    <row r="1332" spans="1:12" x14ac:dyDescent="0.2">
      <c r="A1332" s="776"/>
      <c r="D1332" s="777"/>
      <c r="H1332" s="779"/>
      <c r="J1332" s="780"/>
      <c r="L1332" s="650"/>
    </row>
    <row r="1333" spans="1:12" x14ac:dyDescent="0.2">
      <c r="A1333" s="776"/>
      <c r="D1333" s="777"/>
      <c r="H1333" s="779"/>
      <c r="J1333" s="780"/>
      <c r="L1333" s="650"/>
    </row>
    <row r="1334" spans="1:12" x14ac:dyDescent="0.2">
      <c r="A1334" s="776"/>
      <c r="D1334" s="777"/>
      <c r="H1334" s="779"/>
      <c r="J1334" s="780"/>
      <c r="L1334" s="650"/>
    </row>
    <row r="1335" spans="1:12" x14ac:dyDescent="0.2">
      <c r="A1335" s="776"/>
      <c r="D1335" s="777"/>
      <c r="H1335" s="779"/>
      <c r="J1335" s="780"/>
      <c r="L1335" s="650"/>
    </row>
    <row r="1336" spans="1:12" x14ac:dyDescent="0.2">
      <c r="A1336" s="776"/>
      <c r="D1336" s="777"/>
      <c r="H1336" s="779"/>
      <c r="J1336" s="780"/>
      <c r="L1336" s="650"/>
    </row>
    <row r="1337" spans="1:12" x14ac:dyDescent="0.2">
      <c r="A1337" s="776"/>
      <c r="D1337" s="777"/>
      <c r="H1337" s="779"/>
      <c r="J1337" s="780"/>
      <c r="L1337" s="650"/>
    </row>
    <row r="1338" spans="1:12" x14ac:dyDescent="0.2">
      <c r="A1338" s="776"/>
      <c r="D1338" s="777"/>
      <c r="H1338" s="779"/>
      <c r="J1338" s="780"/>
      <c r="L1338" s="650"/>
    </row>
    <row r="1339" spans="1:12" x14ac:dyDescent="0.2">
      <c r="A1339" s="776"/>
      <c r="D1339" s="777"/>
      <c r="H1339" s="779"/>
      <c r="J1339" s="780"/>
      <c r="L1339" s="650"/>
    </row>
    <row r="1340" spans="1:12" x14ac:dyDescent="0.2">
      <c r="A1340" s="776"/>
      <c r="D1340" s="777"/>
      <c r="H1340" s="779"/>
      <c r="J1340" s="780"/>
      <c r="L1340" s="650"/>
    </row>
    <row r="1341" spans="1:12" x14ac:dyDescent="0.2">
      <c r="A1341" s="776"/>
      <c r="D1341" s="777"/>
      <c r="H1341" s="779"/>
      <c r="J1341" s="780"/>
      <c r="L1341" s="650"/>
    </row>
    <row r="1342" spans="1:12" x14ac:dyDescent="0.2">
      <c r="A1342" s="776"/>
      <c r="D1342" s="777"/>
      <c r="H1342" s="779"/>
      <c r="J1342" s="780"/>
      <c r="L1342" s="650"/>
    </row>
    <row r="1343" spans="1:12" x14ac:dyDescent="0.2">
      <c r="A1343" s="776"/>
      <c r="D1343" s="777"/>
      <c r="H1343" s="779"/>
      <c r="J1343" s="780"/>
      <c r="L1343" s="650"/>
    </row>
    <row r="1344" spans="1:12" x14ac:dyDescent="0.2">
      <c r="A1344" s="776"/>
      <c r="D1344" s="777"/>
      <c r="H1344" s="779"/>
      <c r="J1344" s="780"/>
      <c r="L1344" s="650"/>
    </row>
    <row r="1345" spans="1:12" x14ac:dyDescent="0.2">
      <c r="A1345" s="776"/>
      <c r="D1345" s="777"/>
      <c r="H1345" s="779"/>
      <c r="J1345" s="780"/>
      <c r="L1345" s="650"/>
    </row>
    <row r="1346" spans="1:12" x14ac:dyDescent="0.2">
      <c r="A1346" s="776"/>
      <c r="D1346" s="777"/>
      <c r="H1346" s="779"/>
      <c r="J1346" s="780"/>
      <c r="L1346" s="650"/>
    </row>
    <row r="1347" spans="1:12" x14ac:dyDescent="0.2">
      <c r="A1347" s="776"/>
      <c r="D1347" s="777"/>
      <c r="H1347" s="779"/>
      <c r="J1347" s="780"/>
      <c r="L1347" s="650"/>
    </row>
    <row r="1348" spans="1:12" x14ac:dyDescent="0.2">
      <c r="A1348" s="776"/>
      <c r="D1348" s="777"/>
      <c r="H1348" s="779"/>
      <c r="J1348" s="780"/>
      <c r="L1348" s="650"/>
    </row>
    <row r="1349" spans="1:12" x14ac:dyDescent="0.2">
      <c r="A1349" s="776"/>
      <c r="D1349" s="777"/>
      <c r="H1349" s="779"/>
      <c r="J1349" s="780"/>
      <c r="L1349" s="650"/>
    </row>
    <row r="1350" spans="1:12" x14ac:dyDescent="0.2">
      <c r="A1350" s="776"/>
      <c r="D1350" s="777"/>
      <c r="H1350" s="779"/>
      <c r="J1350" s="780"/>
      <c r="L1350" s="650"/>
    </row>
    <row r="1351" spans="1:12" x14ac:dyDescent="0.2">
      <c r="A1351" s="776"/>
      <c r="D1351" s="777"/>
      <c r="H1351" s="779"/>
      <c r="J1351" s="780"/>
      <c r="L1351" s="650"/>
    </row>
    <row r="1352" spans="1:12" x14ac:dyDescent="0.2">
      <c r="A1352" s="776"/>
      <c r="D1352" s="777"/>
      <c r="H1352" s="779"/>
      <c r="J1352" s="780"/>
      <c r="L1352" s="650"/>
    </row>
    <row r="1353" spans="1:12" x14ac:dyDescent="0.2">
      <c r="A1353" s="776"/>
      <c r="D1353" s="777"/>
      <c r="H1353" s="779"/>
      <c r="J1353" s="780"/>
      <c r="L1353" s="650"/>
    </row>
    <row r="1354" spans="1:12" x14ac:dyDescent="0.2">
      <c r="A1354" s="776"/>
      <c r="D1354" s="777"/>
      <c r="H1354" s="779"/>
      <c r="J1354" s="780"/>
      <c r="L1354" s="650"/>
    </row>
    <row r="1355" spans="1:12" x14ac:dyDescent="0.2">
      <c r="A1355" s="776"/>
      <c r="D1355" s="777"/>
      <c r="H1355" s="779"/>
      <c r="J1355" s="780"/>
      <c r="L1355" s="650"/>
    </row>
    <row r="1356" spans="1:12" x14ac:dyDescent="0.2">
      <c r="A1356" s="776"/>
      <c r="D1356" s="777"/>
      <c r="H1356" s="779"/>
      <c r="J1356" s="780"/>
      <c r="L1356" s="650"/>
    </row>
    <row r="1357" spans="1:12" x14ac:dyDescent="0.2">
      <c r="A1357" s="776"/>
      <c r="D1357" s="777"/>
      <c r="H1357" s="779"/>
      <c r="J1357" s="780"/>
      <c r="L1357" s="650"/>
    </row>
    <row r="1358" spans="1:12" x14ac:dyDescent="0.2">
      <c r="A1358" s="776"/>
      <c r="D1358" s="777"/>
      <c r="H1358" s="779"/>
      <c r="J1358" s="780"/>
      <c r="L1358" s="650"/>
    </row>
    <row r="1359" spans="1:12" x14ac:dyDescent="0.2">
      <c r="A1359" s="776"/>
      <c r="D1359" s="777"/>
      <c r="H1359" s="779"/>
      <c r="J1359" s="780"/>
      <c r="L1359" s="650"/>
    </row>
    <row r="1360" spans="1:12" x14ac:dyDescent="0.2">
      <c r="A1360" s="776"/>
      <c r="D1360" s="777"/>
      <c r="H1360" s="779"/>
      <c r="J1360" s="780"/>
      <c r="L1360" s="650"/>
    </row>
    <row r="1361" spans="1:12" x14ac:dyDescent="0.2">
      <c r="A1361" s="776"/>
      <c r="D1361" s="777"/>
      <c r="H1361" s="779"/>
      <c r="J1361" s="780"/>
      <c r="L1361" s="650"/>
    </row>
    <row r="1362" spans="1:12" x14ac:dyDescent="0.2">
      <c r="A1362" s="776"/>
      <c r="D1362" s="777"/>
      <c r="H1362" s="779"/>
      <c r="J1362" s="780"/>
      <c r="L1362" s="650"/>
    </row>
    <row r="1363" spans="1:12" x14ac:dyDescent="0.2">
      <c r="A1363" s="776"/>
      <c r="D1363" s="777"/>
      <c r="H1363" s="779"/>
      <c r="J1363" s="780"/>
      <c r="L1363" s="650"/>
    </row>
    <row r="1364" spans="1:12" x14ac:dyDescent="0.2">
      <c r="A1364" s="776"/>
      <c r="D1364" s="777"/>
      <c r="H1364" s="779"/>
      <c r="J1364" s="780"/>
      <c r="L1364" s="650"/>
    </row>
    <row r="1365" spans="1:12" x14ac:dyDescent="0.2">
      <c r="A1365" s="776"/>
      <c r="D1365" s="777"/>
      <c r="H1365" s="779"/>
      <c r="J1365" s="780"/>
      <c r="L1365" s="650"/>
    </row>
    <row r="1366" spans="1:12" x14ac:dyDescent="0.2">
      <c r="A1366" s="776"/>
      <c r="D1366" s="777"/>
      <c r="H1366" s="779"/>
      <c r="J1366" s="780"/>
      <c r="L1366" s="650"/>
    </row>
    <row r="1367" spans="1:12" x14ac:dyDescent="0.2">
      <c r="A1367" s="776"/>
      <c r="D1367" s="777"/>
      <c r="H1367" s="779"/>
      <c r="J1367" s="780"/>
      <c r="L1367" s="650"/>
    </row>
    <row r="1368" spans="1:12" x14ac:dyDescent="0.2">
      <c r="A1368" s="776"/>
      <c r="D1368" s="777"/>
      <c r="H1368" s="779"/>
      <c r="J1368" s="780"/>
      <c r="L1368" s="650"/>
    </row>
    <row r="1369" spans="1:12" x14ac:dyDescent="0.2">
      <c r="A1369" s="776"/>
      <c r="D1369" s="777"/>
      <c r="H1369" s="779"/>
      <c r="J1369" s="780"/>
      <c r="L1369" s="650"/>
    </row>
    <row r="1370" spans="1:12" x14ac:dyDescent="0.2">
      <c r="A1370" s="776"/>
      <c r="D1370" s="777"/>
      <c r="H1370" s="779"/>
      <c r="J1370" s="780"/>
      <c r="L1370" s="650"/>
    </row>
    <row r="1371" spans="1:12" x14ac:dyDescent="0.2">
      <c r="A1371" s="776"/>
      <c r="D1371" s="777"/>
      <c r="H1371" s="779"/>
      <c r="J1371" s="780"/>
      <c r="L1371" s="650"/>
    </row>
    <row r="1372" spans="1:12" x14ac:dyDescent="0.2">
      <c r="A1372" s="776"/>
      <c r="D1372" s="777"/>
      <c r="H1372" s="779"/>
      <c r="J1372" s="780"/>
      <c r="L1372" s="650"/>
    </row>
    <row r="1373" spans="1:12" x14ac:dyDescent="0.2">
      <c r="A1373" s="776"/>
      <c r="D1373" s="777"/>
      <c r="H1373" s="779"/>
      <c r="J1373" s="780"/>
      <c r="L1373" s="650"/>
    </row>
    <row r="1374" spans="1:12" x14ac:dyDescent="0.2">
      <c r="A1374" s="776"/>
      <c r="D1374" s="777"/>
      <c r="H1374" s="779"/>
      <c r="J1374" s="780"/>
      <c r="L1374" s="650"/>
    </row>
    <row r="1375" spans="1:12" x14ac:dyDescent="0.2">
      <c r="A1375" s="776"/>
      <c r="D1375" s="777"/>
      <c r="H1375" s="779"/>
      <c r="J1375" s="780"/>
      <c r="L1375" s="650"/>
    </row>
    <row r="1376" spans="1:12" x14ac:dyDescent="0.2">
      <c r="A1376" s="776"/>
      <c r="D1376" s="777"/>
      <c r="H1376" s="779"/>
      <c r="J1376" s="780"/>
      <c r="L1376" s="650"/>
    </row>
    <row r="1377" spans="1:12" x14ac:dyDescent="0.2">
      <c r="A1377" s="776"/>
      <c r="D1377" s="777"/>
      <c r="H1377" s="779"/>
      <c r="J1377" s="780"/>
      <c r="L1377" s="650"/>
    </row>
    <row r="1378" spans="1:12" x14ac:dyDescent="0.2">
      <c r="A1378" s="776"/>
      <c r="D1378" s="777"/>
      <c r="H1378" s="779"/>
      <c r="J1378" s="780"/>
      <c r="L1378" s="650"/>
    </row>
    <row r="1379" spans="1:12" x14ac:dyDescent="0.2">
      <c r="A1379" s="776"/>
      <c r="D1379" s="777"/>
      <c r="H1379" s="779"/>
      <c r="J1379" s="780"/>
      <c r="L1379" s="650"/>
    </row>
    <row r="1380" spans="1:12" x14ac:dyDescent="0.2">
      <c r="A1380" s="776"/>
      <c r="D1380" s="777"/>
      <c r="H1380" s="779"/>
      <c r="J1380" s="780"/>
      <c r="L1380" s="650"/>
    </row>
    <row r="1381" spans="1:12" x14ac:dyDescent="0.2">
      <c r="A1381" s="776"/>
      <c r="D1381" s="777"/>
      <c r="H1381" s="779"/>
      <c r="J1381" s="780"/>
      <c r="L1381" s="650"/>
    </row>
    <row r="1382" spans="1:12" x14ac:dyDescent="0.2">
      <c r="A1382" s="776"/>
      <c r="D1382" s="777"/>
      <c r="H1382" s="779"/>
      <c r="J1382" s="780"/>
      <c r="L1382" s="650"/>
    </row>
    <row r="1383" spans="1:12" x14ac:dyDescent="0.2">
      <c r="A1383" s="776"/>
      <c r="D1383" s="777"/>
      <c r="H1383" s="779"/>
      <c r="J1383" s="780"/>
      <c r="L1383" s="650"/>
    </row>
    <row r="1384" spans="1:12" x14ac:dyDescent="0.2">
      <c r="A1384" s="776"/>
      <c r="D1384" s="777"/>
      <c r="H1384" s="779"/>
      <c r="J1384" s="780"/>
      <c r="L1384" s="650"/>
    </row>
    <row r="1385" spans="1:12" x14ac:dyDescent="0.2">
      <c r="A1385" s="776"/>
      <c r="D1385" s="777"/>
      <c r="H1385" s="779"/>
      <c r="J1385" s="780"/>
      <c r="L1385" s="650"/>
    </row>
    <row r="1386" spans="1:12" x14ac:dyDescent="0.2">
      <c r="A1386" s="776"/>
      <c r="D1386" s="777"/>
      <c r="H1386" s="779"/>
      <c r="J1386" s="780"/>
      <c r="L1386" s="650"/>
    </row>
    <row r="1387" spans="1:12" x14ac:dyDescent="0.2">
      <c r="A1387" s="776"/>
      <c r="D1387" s="777"/>
      <c r="H1387" s="779"/>
      <c r="J1387" s="780"/>
      <c r="L1387" s="650"/>
    </row>
    <row r="1388" spans="1:12" x14ac:dyDescent="0.2">
      <c r="A1388" s="776"/>
      <c r="D1388" s="777"/>
      <c r="H1388" s="779"/>
      <c r="J1388" s="780"/>
      <c r="L1388" s="650"/>
    </row>
    <row r="1389" spans="1:12" x14ac:dyDescent="0.2">
      <c r="A1389" s="776"/>
      <c r="D1389" s="777"/>
      <c r="H1389" s="779"/>
      <c r="J1389" s="780"/>
      <c r="L1389" s="650"/>
    </row>
    <row r="1390" spans="1:12" x14ac:dyDescent="0.2">
      <c r="A1390" s="776"/>
      <c r="D1390" s="777"/>
      <c r="H1390" s="779"/>
      <c r="J1390" s="780"/>
      <c r="L1390" s="650"/>
    </row>
    <row r="1391" spans="1:12" x14ac:dyDescent="0.2">
      <c r="A1391" s="776"/>
      <c r="D1391" s="777"/>
      <c r="H1391" s="779"/>
      <c r="J1391" s="780"/>
      <c r="L1391" s="650"/>
    </row>
    <row r="1392" spans="1:12" x14ac:dyDescent="0.2">
      <c r="A1392" s="776"/>
      <c r="D1392" s="777"/>
      <c r="H1392" s="779"/>
      <c r="J1392" s="780"/>
      <c r="L1392" s="650"/>
    </row>
    <row r="1393" spans="1:12" x14ac:dyDescent="0.2">
      <c r="A1393" s="776"/>
      <c r="D1393" s="777"/>
      <c r="H1393" s="779"/>
      <c r="J1393" s="780"/>
      <c r="L1393" s="650"/>
    </row>
    <row r="1394" spans="1:12" x14ac:dyDescent="0.2">
      <c r="A1394" s="776"/>
      <c r="D1394" s="777"/>
      <c r="H1394" s="779"/>
      <c r="J1394" s="780"/>
      <c r="L1394" s="650"/>
    </row>
    <row r="1395" spans="1:12" x14ac:dyDescent="0.2">
      <c r="A1395" s="776"/>
      <c r="D1395" s="777"/>
      <c r="H1395" s="779"/>
      <c r="J1395" s="780"/>
      <c r="L1395" s="650"/>
    </row>
    <row r="1396" spans="1:12" x14ac:dyDescent="0.2">
      <c r="A1396" s="776"/>
      <c r="D1396" s="777"/>
      <c r="H1396" s="779"/>
      <c r="J1396" s="780"/>
      <c r="L1396" s="650"/>
    </row>
    <row r="1397" spans="1:12" x14ac:dyDescent="0.2">
      <c r="A1397" s="776"/>
      <c r="D1397" s="777"/>
      <c r="H1397" s="779"/>
      <c r="J1397" s="780"/>
      <c r="L1397" s="650"/>
    </row>
    <row r="1398" spans="1:12" x14ac:dyDescent="0.2">
      <c r="A1398" s="776"/>
      <c r="D1398" s="777"/>
      <c r="H1398" s="779"/>
      <c r="J1398" s="780"/>
      <c r="L1398" s="650"/>
    </row>
    <row r="1399" spans="1:12" x14ac:dyDescent="0.2">
      <c r="A1399" s="776"/>
      <c r="D1399" s="777"/>
      <c r="H1399" s="779"/>
      <c r="J1399" s="780"/>
      <c r="L1399" s="650"/>
    </row>
    <row r="1400" spans="1:12" x14ac:dyDescent="0.2">
      <c r="A1400" s="776"/>
      <c r="D1400" s="777"/>
      <c r="H1400" s="779"/>
      <c r="J1400" s="780"/>
      <c r="L1400" s="650"/>
    </row>
    <row r="1401" spans="1:12" x14ac:dyDescent="0.2">
      <c r="A1401" s="776"/>
      <c r="D1401" s="777"/>
      <c r="H1401" s="779"/>
      <c r="J1401" s="780"/>
      <c r="L1401" s="650"/>
    </row>
    <row r="1402" spans="1:12" x14ac:dyDescent="0.2">
      <c r="A1402" s="776"/>
      <c r="D1402" s="777"/>
      <c r="H1402" s="779"/>
      <c r="J1402" s="780"/>
      <c r="L1402" s="650"/>
    </row>
    <row r="1403" spans="1:12" x14ac:dyDescent="0.2">
      <c r="A1403" s="776"/>
      <c r="D1403" s="777"/>
      <c r="H1403" s="779"/>
      <c r="J1403" s="780"/>
      <c r="L1403" s="650"/>
    </row>
    <row r="1404" spans="1:12" x14ac:dyDescent="0.2">
      <c r="A1404" s="776"/>
      <c r="D1404" s="777"/>
      <c r="H1404" s="779"/>
      <c r="J1404" s="780"/>
      <c r="L1404" s="650"/>
    </row>
    <row r="1405" spans="1:12" x14ac:dyDescent="0.2">
      <c r="A1405" s="776"/>
      <c r="D1405" s="777"/>
      <c r="H1405" s="779"/>
      <c r="J1405" s="780"/>
      <c r="L1405" s="650"/>
    </row>
    <row r="1406" spans="1:12" x14ac:dyDescent="0.2">
      <c r="A1406" s="776"/>
      <c r="D1406" s="777"/>
      <c r="H1406" s="779"/>
      <c r="J1406" s="780"/>
      <c r="L1406" s="650"/>
    </row>
    <row r="1407" spans="1:12" x14ac:dyDescent="0.2">
      <c r="A1407" s="776"/>
      <c r="D1407" s="777"/>
      <c r="H1407" s="779"/>
      <c r="J1407" s="780"/>
      <c r="L1407" s="650"/>
    </row>
    <row r="1408" spans="1:12" x14ac:dyDescent="0.2">
      <c r="A1408" s="776"/>
      <c r="D1408" s="777"/>
      <c r="H1408" s="779"/>
      <c r="J1408" s="780"/>
      <c r="L1408" s="650"/>
    </row>
    <row r="1409" spans="1:12" x14ac:dyDescent="0.2">
      <c r="A1409" s="776"/>
      <c r="D1409" s="777"/>
      <c r="H1409" s="779"/>
      <c r="J1409" s="780"/>
      <c r="L1409" s="650"/>
    </row>
    <row r="1410" spans="1:12" x14ac:dyDescent="0.2">
      <c r="A1410" s="776"/>
      <c r="D1410" s="777"/>
      <c r="H1410" s="779"/>
      <c r="J1410" s="780"/>
      <c r="L1410" s="650"/>
    </row>
    <row r="1411" spans="1:12" x14ac:dyDescent="0.2">
      <c r="A1411" s="776"/>
      <c r="D1411" s="777"/>
      <c r="H1411" s="779"/>
      <c r="J1411" s="780"/>
      <c r="L1411" s="650"/>
    </row>
    <row r="1412" spans="1:12" x14ac:dyDescent="0.2">
      <c r="A1412" s="776"/>
      <c r="D1412" s="777"/>
      <c r="H1412" s="779"/>
      <c r="J1412" s="780"/>
      <c r="L1412" s="650"/>
    </row>
    <row r="1413" spans="1:12" x14ac:dyDescent="0.2">
      <c r="A1413" s="776"/>
      <c r="D1413" s="777"/>
      <c r="H1413" s="779"/>
      <c r="J1413" s="780"/>
      <c r="L1413" s="650"/>
    </row>
    <row r="1414" spans="1:12" x14ac:dyDescent="0.2">
      <c r="A1414" s="776"/>
      <c r="D1414" s="777"/>
      <c r="H1414" s="779"/>
      <c r="J1414" s="780"/>
      <c r="L1414" s="650"/>
    </row>
    <row r="1415" spans="1:12" x14ac:dyDescent="0.2">
      <c r="A1415" s="776"/>
      <c r="D1415" s="777"/>
      <c r="H1415" s="779"/>
      <c r="J1415" s="780"/>
      <c r="L1415" s="650"/>
    </row>
    <row r="1416" spans="1:12" x14ac:dyDescent="0.2">
      <c r="A1416" s="776"/>
      <c r="D1416" s="777"/>
      <c r="H1416" s="779"/>
      <c r="J1416" s="780"/>
      <c r="L1416" s="650"/>
    </row>
    <row r="1417" spans="1:12" x14ac:dyDescent="0.2">
      <c r="A1417" s="776"/>
      <c r="D1417" s="777"/>
      <c r="H1417" s="779"/>
      <c r="J1417" s="780"/>
      <c r="L1417" s="650"/>
    </row>
    <row r="1418" spans="1:12" x14ac:dyDescent="0.2">
      <c r="A1418" s="776"/>
      <c r="D1418" s="777"/>
      <c r="H1418" s="779"/>
      <c r="J1418" s="780"/>
      <c r="L1418" s="650"/>
    </row>
    <row r="1419" spans="1:12" x14ac:dyDescent="0.2">
      <c r="A1419" s="776"/>
      <c r="D1419" s="777"/>
      <c r="H1419" s="779"/>
      <c r="J1419" s="780"/>
      <c r="L1419" s="650"/>
    </row>
    <row r="1420" spans="1:12" x14ac:dyDescent="0.2">
      <c r="A1420" s="776"/>
      <c r="D1420" s="777"/>
      <c r="H1420" s="779"/>
      <c r="J1420" s="780"/>
      <c r="L1420" s="650"/>
    </row>
    <row r="1421" spans="1:12" x14ac:dyDescent="0.2">
      <c r="A1421" s="776"/>
      <c r="D1421" s="777"/>
      <c r="H1421" s="779"/>
      <c r="J1421" s="780"/>
      <c r="L1421" s="650"/>
    </row>
    <row r="1422" spans="1:12" x14ac:dyDescent="0.2">
      <c r="A1422" s="776"/>
      <c r="D1422" s="777"/>
      <c r="H1422" s="779"/>
      <c r="J1422" s="780"/>
      <c r="L1422" s="650"/>
    </row>
    <row r="1423" spans="1:12" x14ac:dyDescent="0.2">
      <c r="A1423" s="776"/>
      <c r="D1423" s="777"/>
      <c r="H1423" s="779"/>
      <c r="J1423" s="780"/>
      <c r="L1423" s="650"/>
    </row>
    <row r="1424" spans="1:12" x14ac:dyDescent="0.2">
      <c r="A1424" s="776"/>
      <c r="D1424" s="777"/>
      <c r="H1424" s="779"/>
      <c r="J1424" s="780"/>
      <c r="L1424" s="650"/>
    </row>
    <row r="1425" spans="1:12" x14ac:dyDescent="0.2">
      <c r="A1425" s="776"/>
      <c r="D1425" s="777"/>
      <c r="H1425" s="779"/>
      <c r="J1425" s="780"/>
      <c r="L1425" s="650"/>
    </row>
    <row r="1426" spans="1:12" x14ac:dyDescent="0.2">
      <c r="A1426" s="776"/>
      <c r="D1426" s="777"/>
      <c r="H1426" s="779"/>
      <c r="J1426" s="780"/>
      <c r="L1426" s="650"/>
    </row>
    <row r="1427" spans="1:12" x14ac:dyDescent="0.2">
      <c r="A1427" s="776"/>
      <c r="D1427" s="777"/>
      <c r="H1427" s="779"/>
      <c r="J1427" s="780"/>
      <c r="L1427" s="650"/>
    </row>
    <row r="1428" spans="1:12" x14ac:dyDescent="0.2">
      <c r="A1428" s="776"/>
      <c r="D1428" s="777"/>
      <c r="H1428" s="779"/>
      <c r="J1428" s="780"/>
      <c r="L1428" s="650"/>
    </row>
    <row r="1429" spans="1:12" x14ac:dyDescent="0.2">
      <c r="A1429" s="776"/>
      <c r="D1429" s="777"/>
      <c r="H1429" s="779"/>
      <c r="J1429" s="780"/>
      <c r="L1429" s="650"/>
    </row>
    <row r="1430" spans="1:12" x14ac:dyDescent="0.2">
      <c r="A1430" s="776"/>
      <c r="D1430" s="777"/>
      <c r="H1430" s="779"/>
      <c r="J1430" s="780"/>
      <c r="L1430" s="650"/>
    </row>
    <row r="1431" spans="1:12" x14ac:dyDescent="0.2">
      <c r="A1431" s="776"/>
      <c r="D1431" s="777"/>
      <c r="H1431" s="779"/>
      <c r="J1431" s="780"/>
      <c r="L1431" s="650"/>
    </row>
    <row r="1432" spans="1:12" x14ac:dyDescent="0.2">
      <c r="A1432" s="776"/>
      <c r="D1432" s="777"/>
      <c r="J1432" s="780"/>
      <c r="L1432" s="650"/>
    </row>
    <row r="1433" spans="1:12" x14ac:dyDescent="0.2">
      <c r="A1433" s="776"/>
      <c r="D1433" s="777"/>
      <c r="L1433" s="650"/>
    </row>
    <row r="1434" spans="1:12" x14ac:dyDescent="0.2">
      <c r="A1434" s="776"/>
      <c r="D1434" s="777"/>
      <c r="L1434" s="650"/>
    </row>
    <row r="1435" spans="1:12" x14ac:dyDescent="0.2">
      <c r="A1435" s="776"/>
      <c r="D1435" s="777"/>
      <c r="L1435" s="650"/>
    </row>
    <row r="1436" spans="1:12" x14ac:dyDescent="0.2">
      <c r="A1436" s="776"/>
      <c r="D1436" s="777"/>
      <c r="L1436" s="650"/>
    </row>
    <row r="1437" spans="1:12" x14ac:dyDescent="0.2">
      <c r="A1437" s="776"/>
      <c r="D1437" s="777"/>
      <c r="L1437" s="650"/>
    </row>
    <row r="1438" spans="1:12" x14ac:dyDescent="0.2">
      <c r="A1438" s="776"/>
      <c r="D1438" s="777"/>
      <c r="L1438" s="650"/>
    </row>
    <row r="1439" spans="1:12" x14ac:dyDescent="0.2">
      <c r="A1439" s="776"/>
      <c r="D1439" s="777"/>
      <c r="L1439" s="650"/>
    </row>
    <row r="1440" spans="1:12" x14ac:dyDescent="0.2">
      <c r="A1440" s="776"/>
      <c r="D1440" s="777"/>
      <c r="L1440" s="650"/>
    </row>
    <row r="1441" spans="1:12" x14ac:dyDescent="0.2">
      <c r="A1441" s="776"/>
      <c r="D1441" s="777"/>
      <c r="L1441" s="650"/>
    </row>
    <row r="1442" spans="1:12" x14ac:dyDescent="0.2">
      <c r="A1442" s="776"/>
      <c r="D1442" s="777"/>
      <c r="L1442" s="650"/>
    </row>
    <row r="1443" spans="1:12" x14ac:dyDescent="0.2">
      <c r="A1443" s="776"/>
      <c r="D1443" s="777"/>
      <c r="L1443" s="650"/>
    </row>
    <row r="1444" spans="1:12" x14ac:dyDescent="0.2">
      <c r="A1444" s="776"/>
      <c r="D1444" s="777"/>
      <c r="L1444" s="650"/>
    </row>
    <row r="1445" spans="1:12" x14ac:dyDescent="0.2">
      <c r="A1445" s="776"/>
      <c r="D1445" s="777"/>
      <c r="L1445" s="650"/>
    </row>
    <row r="1446" spans="1:12" x14ac:dyDescent="0.2">
      <c r="A1446" s="776"/>
      <c r="D1446" s="777"/>
      <c r="L1446" s="650"/>
    </row>
    <row r="1447" spans="1:12" x14ac:dyDescent="0.2">
      <c r="A1447" s="776"/>
      <c r="D1447" s="777"/>
      <c r="L1447" s="650"/>
    </row>
    <row r="1448" spans="1:12" x14ac:dyDescent="0.2">
      <c r="A1448" s="776"/>
      <c r="D1448" s="777"/>
      <c r="L1448" s="650"/>
    </row>
    <row r="1449" spans="1:12" x14ac:dyDescent="0.2">
      <c r="A1449" s="776"/>
      <c r="D1449" s="777"/>
      <c r="L1449" s="650"/>
    </row>
    <row r="1450" spans="1:12" x14ac:dyDescent="0.2">
      <c r="A1450" s="776"/>
      <c r="D1450" s="777"/>
      <c r="L1450" s="650"/>
    </row>
    <row r="1451" spans="1:12" x14ac:dyDescent="0.2">
      <c r="A1451" s="776"/>
      <c r="D1451" s="777"/>
      <c r="L1451" s="650"/>
    </row>
    <row r="1452" spans="1:12" x14ac:dyDescent="0.2">
      <c r="A1452" s="776"/>
      <c r="D1452" s="777"/>
      <c r="L1452" s="650"/>
    </row>
    <row r="1453" spans="1:12" x14ac:dyDescent="0.2">
      <c r="A1453" s="776"/>
      <c r="D1453" s="777"/>
      <c r="L1453" s="650"/>
    </row>
    <row r="1454" spans="1:12" x14ac:dyDescent="0.2">
      <c r="A1454" s="776"/>
      <c r="D1454" s="777"/>
      <c r="L1454" s="650"/>
    </row>
    <row r="1455" spans="1:12" x14ac:dyDescent="0.2">
      <c r="A1455" s="776"/>
      <c r="D1455" s="777"/>
      <c r="L1455" s="650"/>
    </row>
    <row r="1456" spans="1:12" x14ac:dyDescent="0.2">
      <c r="A1456" s="776"/>
      <c r="D1456" s="777"/>
      <c r="L1456" s="650"/>
    </row>
    <row r="1457" spans="1:12" x14ac:dyDescent="0.2">
      <c r="A1457" s="776"/>
      <c r="D1457" s="777"/>
      <c r="L1457" s="650"/>
    </row>
    <row r="1458" spans="1:12" x14ac:dyDescent="0.2">
      <c r="A1458" s="776"/>
      <c r="D1458" s="777"/>
      <c r="L1458" s="650"/>
    </row>
    <row r="1459" spans="1:12" x14ac:dyDescent="0.2">
      <c r="A1459" s="776"/>
      <c r="D1459" s="777"/>
      <c r="L1459" s="650"/>
    </row>
    <row r="1460" spans="1:12" x14ac:dyDescent="0.2">
      <c r="A1460" s="776"/>
      <c r="D1460" s="777"/>
      <c r="L1460" s="650"/>
    </row>
    <row r="1461" spans="1:12" x14ac:dyDescent="0.2">
      <c r="A1461" s="776"/>
      <c r="D1461" s="777"/>
      <c r="L1461" s="650"/>
    </row>
    <row r="1462" spans="1:12" x14ac:dyDescent="0.2">
      <c r="A1462" s="776"/>
      <c r="D1462" s="777"/>
      <c r="L1462" s="650"/>
    </row>
    <row r="1463" spans="1:12" x14ac:dyDescent="0.2">
      <c r="A1463" s="776"/>
      <c r="D1463" s="777"/>
      <c r="L1463" s="650"/>
    </row>
    <row r="1464" spans="1:12" x14ac:dyDescent="0.2">
      <c r="A1464" s="776"/>
      <c r="D1464" s="777"/>
      <c r="L1464" s="650"/>
    </row>
    <row r="1465" spans="1:12" x14ac:dyDescent="0.2">
      <c r="A1465" s="776"/>
      <c r="D1465" s="777"/>
      <c r="L1465" s="650"/>
    </row>
    <row r="1466" spans="1:12" x14ac:dyDescent="0.2">
      <c r="A1466" s="776"/>
      <c r="D1466" s="777"/>
      <c r="L1466" s="650"/>
    </row>
    <row r="1467" spans="1:12" x14ac:dyDescent="0.2">
      <c r="A1467" s="776"/>
      <c r="D1467" s="777"/>
      <c r="L1467" s="650"/>
    </row>
    <row r="1468" spans="1:12" x14ac:dyDescent="0.2">
      <c r="A1468" s="776"/>
      <c r="D1468" s="777"/>
      <c r="L1468" s="650"/>
    </row>
    <row r="1469" spans="1:12" x14ac:dyDescent="0.2">
      <c r="A1469" s="776"/>
      <c r="D1469" s="777"/>
      <c r="L1469" s="650"/>
    </row>
    <row r="1470" spans="1:12" x14ac:dyDescent="0.2">
      <c r="A1470" s="776"/>
      <c r="D1470" s="777"/>
      <c r="L1470" s="650"/>
    </row>
    <row r="1471" spans="1:12" x14ac:dyDescent="0.2">
      <c r="A1471" s="776"/>
      <c r="D1471" s="777"/>
      <c r="L1471" s="650"/>
    </row>
    <row r="1472" spans="1:12" x14ac:dyDescent="0.2">
      <c r="A1472" s="776"/>
      <c r="D1472" s="777"/>
      <c r="L1472" s="650"/>
    </row>
    <row r="1473" spans="1:12" x14ac:dyDescent="0.2">
      <c r="A1473" s="776"/>
      <c r="D1473" s="777"/>
      <c r="L1473" s="650"/>
    </row>
    <row r="1474" spans="1:12" x14ac:dyDescent="0.2">
      <c r="A1474" s="776"/>
      <c r="D1474" s="777"/>
      <c r="L1474" s="650"/>
    </row>
    <row r="1475" spans="1:12" x14ac:dyDescent="0.2">
      <c r="A1475" s="776"/>
      <c r="D1475" s="777"/>
      <c r="L1475" s="650"/>
    </row>
    <row r="1476" spans="1:12" x14ac:dyDescent="0.2">
      <c r="A1476" s="776"/>
      <c r="D1476" s="777"/>
      <c r="L1476" s="650"/>
    </row>
    <row r="1477" spans="1:12" x14ac:dyDescent="0.2">
      <c r="A1477" s="776"/>
      <c r="D1477" s="777"/>
      <c r="L1477" s="650"/>
    </row>
    <row r="1478" spans="1:12" x14ac:dyDescent="0.2">
      <c r="A1478" s="776"/>
      <c r="D1478" s="777"/>
      <c r="L1478" s="650"/>
    </row>
    <row r="1479" spans="1:12" x14ac:dyDescent="0.2">
      <c r="A1479" s="776"/>
      <c r="D1479" s="777"/>
      <c r="L1479" s="650"/>
    </row>
    <row r="1480" spans="1:12" x14ac:dyDescent="0.2">
      <c r="A1480" s="776"/>
      <c r="D1480" s="777"/>
      <c r="L1480" s="650"/>
    </row>
    <row r="1481" spans="1:12" x14ac:dyDescent="0.2">
      <c r="A1481" s="776"/>
      <c r="D1481" s="777"/>
      <c r="L1481" s="650"/>
    </row>
    <row r="1482" spans="1:12" x14ac:dyDescent="0.2">
      <c r="A1482" s="776"/>
      <c r="D1482" s="777"/>
      <c r="L1482" s="650"/>
    </row>
    <row r="1483" spans="1:12" x14ac:dyDescent="0.2">
      <c r="A1483" s="776"/>
      <c r="D1483" s="777"/>
      <c r="L1483" s="650"/>
    </row>
    <row r="1484" spans="1:12" x14ac:dyDescent="0.2">
      <c r="A1484" s="776"/>
      <c r="D1484" s="777"/>
      <c r="L1484" s="650"/>
    </row>
    <row r="1485" spans="1:12" x14ac:dyDescent="0.2">
      <c r="A1485" s="776"/>
      <c r="D1485" s="777"/>
      <c r="L1485" s="650"/>
    </row>
    <row r="1486" spans="1:12" x14ac:dyDescent="0.2">
      <c r="A1486" s="776"/>
      <c r="D1486" s="777"/>
      <c r="L1486" s="650"/>
    </row>
    <row r="1487" spans="1:12" x14ac:dyDescent="0.2">
      <c r="A1487" s="776"/>
      <c r="D1487" s="777"/>
      <c r="L1487" s="650"/>
    </row>
    <row r="1488" spans="1:12" x14ac:dyDescent="0.2">
      <c r="A1488" s="776"/>
      <c r="D1488" s="777"/>
      <c r="L1488" s="650"/>
    </row>
    <row r="1489" spans="1:12" x14ac:dyDescent="0.2">
      <c r="A1489" s="776"/>
      <c r="D1489" s="777"/>
      <c r="L1489" s="650"/>
    </row>
    <row r="1490" spans="1:12" x14ac:dyDescent="0.2">
      <c r="A1490" s="776"/>
      <c r="D1490" s="777"/>
      <c r="L1490" s="650"/>
    </row>
    <row r="1491" spans="1:12" x14ac:dyDescent="0.2">
      <c r="A1491" s="776"/>
      <c r="D1491" s="777"/>
      <c r="L1491" s="650"/>
    </row>
    <row r="1492" spans="1:12" x14ac:dyDescent="0.2">
      <c r="A1492" s="776"/>
      <c r="D1492" s="777"/>
      <c r="L1492" s="650"/>
    </row>
    <row r="1493" spans="1:12" x14ac:dyDescent="0.2">
      <c r="A1493" s="776"/>
      <c r="D1493" s="777"/>
      <c r="L1493" s="650"/>
    </row>
    <row r="1494" spans="1:12" x14ac:dyDescent="0.2">
      <c r="A1494" s="776"/>
      <c r="D1494" s="777"/>
      <c r="L1494" s="650"/>
    </row>
    <row r="1495" spans="1:12" x14ac:dyDescent="0.2">
      <c r="A1495" s="776"/>
      <c r="D1495" s="777"/>
      <c r="L1495" s="650"/>
    </row>
    <row r="1496" spans="1:12" x14ac:dyDescent="0.2">
      <c r="A1496" s="776"/>
      <c r="D1496" s="777"/>
      <c r="L1496" s="650"/>
    </row>
    <row r="1497" spans="1:12" x14ac:dyDescent="0.2">
      <c r="A1497" s="776"/>
      <c r="D1497" s="777"/>
      <c r="L1497" s="650"/>
    </row>
    <row r="1498" spans="1:12" x14ac:dyDescent="0.2">
      <c r="A1498" s="776"/>
      <c r="D1498" s="777"/>
      <c r="L1498" s="650"/>
    </row>
    <row r="1499" spans="1:12" x14ac:dyDescent="0.2">
      <c r="A1499" s="776"/>
      <c r="D1499" s="777"/>
      <c r="L1499" s="650"/>
    </row>
    <row r="1500" spans="1:12" x14ac:dyDescent="0.2">
      <c r="A1500" s="776"/>
      <c r="D1500" s="777"/>
      <c r="L1500" s="650"/>
    </row>
    <row r="1501" spans="1:12" x14ac:dyDescent="0.2">
      <c r="A1501" s="776"/>
      <c r="D1501" s="777"/>
      <c r="L1501" s="650"/>
    </row>
    <row r="1502" spans="1:12" x14ac:dyDescent="0.2">
      <c r="A1502" s="776"/>
      <c r="D1502" s="777"/>
      <c r="L1502" s="650"/>
    </row>
    <row r="1503" spans="1:12" x14ac:dyDescent="0.2">
      <c r="A1503" s="776"/>
      <c r="D1503" s="777"/>
      <c r="L1503" s="650"/>
    </row>
    <row r="1504" spans="1:12" x14ac:dyDescent="0.2">
      <c r="A1504" s="776"/>
      <c r="D1504" s="777"/>
      <c r="L1504" s="650"/>
    </row>
    <row r="1505" spans="1:12" x14ac:dyDescent="0.2">
      <c r="A1505" s="776"/>
      <c r="D1505" s="777"/>
      <c r="L1505" s="650"/>
    </row>
    <row r="1506" spans="1:12" x14ac:dyDescent="0.2">
      <c r="A1506" s="776"/>
      <c r="D1506" s="777"/>
      <c r="L1506" s="650"/>
    </row>
    <row r="1507" spans="1:12" x14ac:dyDescent="0.2">
      <c r="A1507" s="776"/>
      <c r="D1507" s="777"/>
      <c r="L1507" s="650"/>
    </row>
    <row r="1508" spans="1:12" x14ac:dyDescent="0.2">
      <c r="A1508" s="776"/>
      <c r="D1508" s="777"/>
      <c r="L1508" s="650"/>
    </row>
    <row r="1509" spans="1:12" x14ac:dyDescent="0.2">
      <c r="A1509" s="776"/>
      <c r="D1509" s="777"/>
      <c r="L1509" s="650"/>
    </row>
    <row r="1510" spans="1:12" x14ac:dyDescent="0.2">
      <c r="A1510" s="776"/>
      <c r="D1510" s="777"/>
      <c r="L1510" s="650"/>
    </row>
    <row r="1511" spans="1:12" x14ac:dyDescent="0.2">
      <c r="A1511" s="776"/>
      <c r="D1511" s="777"/>
      <c r="L1511" s="650"/>
    </row>
    <row r="1512" spans="1:12" x14ac:dyDescent="0.2">
      <c r="A1512" s="776"/>
      <c r="D1512" s="777"/>
      <c r="L1512" s="650"/>
    </row>
    <row r="1513" spans="1:12" x14ac:dyDescent="0.2">
      <c r="A1513" s="776"/>
      <c r="D1513" s="777"/>
      <c r="L1513" s="650"/>
    </row>
    <row r="1514" spans="1:12" x14ac:dyDescent="0.2">
      <c r="A1514" s="776"/>
      <c r="D1514" s="777"/>
      <c r="L1514" s="650"/>
    </row>
    <row r="1515" spans="1:12" x14ac:dyDescent="0.2">
      <c r="A1515" s="776"/>
      <c r="D1515" s="777"/>
      <c r="L1515" s="650"/>
    </row>
    <row r="1516" spans="1:12" x14ac:dyDescent="0.2">
      <c r="A1516" s="776"/>
      <c r="D1516" s="777"/>
      <c r="L1516" s="650"/>
    </row>
    <row r="1517" spans="1:12" x14ac:dyDescent="0.2">
      <c r="A1517" s="776"/>
      <c r="D1517" s="777"/>
      <c r="L1517" s="650"/>
    </row>
    <row r="1518" spans="1:12" x14ac:dyDescent="0.2">
      <c r="A1518" s="776"/>
      <c r="D1518" s="777"/>
      <c r="L1518" s="650"/>
    </row>
    <row r="1519" spans="1:12" x14ac:dyDescent="0.2">
      <c r="A1519" s="776"/>
      <c r="D1519" s="777"/>
      <c r="L1519" s="650"/>
    </row>
    <row r="1520" spans="1:12" x14ac:dyDescent="0.2">
      <c r="A1520" s="776"/>
      <c r="D1520" s="777"/>
      <c r="L1520" s="650"/>
    </row>
    <row r="1521" spans="1:12" x14ac:dyDescent="0.2">
      <c r="A1521" s="776"/>
      <c r="D1521" s="777"/>
      <c r="L1521" s="650"/>
    </row>
    <row r="1522" spans="1:12" x14ac:dyDescent="0.2">
      <c r="A1522" s="776"/>
      <c r="D1522" s="777"/>
      <c r="L1522" s="650"/>
    </row>
    <row r="1523" spans="1:12" x14ac:dyDescent="0.2">
      <c r="A1523" s="776"/>
      <c r="D1523" s="777"/>
      <c r="L1523" s="650"/>
    </row>
    <row r="1524" spans="1:12" x14ac:dyDescent="0.2">
      <c r="A1524" s="776"/>
      <c r="D1524" s="777"/>
      <c r="L1524" s="650"/>
    </row>
    <row r="1525" spans="1:12" x14ac:dyDescent="0.2">
      <c r="A1525" s="776"/>
      <c r="D1525" s="777"/>
      <c r="L1525" s="650"/>
    </row>
    <row r="1526" spans="1:12" x14ac:dyDescent="0.2">
      <c r="A1526" s="776"/>
      <c r="D1526" s="777"/>
      <c r="L1526" s="650"/>
    </row>
    <row r="1527" spans="1:12" x14ac:dyDescent="0.2">
      <c r="A1527" s="776"/>
      <c r="D1527" s="777"/>
      <c r="L1527" s="650"/>
    </row>
    <row r="1528" spans="1:12" x14ac:dyDescent="0.2">
      <c r="A1528" s="776"/>
      <c r="D1528" s="777"/>
      <c r="L1528" s="650"/>
    </row>
    <row r="1529" spans="1:12" x14ac:dyDescent="0.2">
      <c r="A1529" s="776"/>
      <c r="D1529" s="777"/>
      <c r="L1529" s="650"/>
    </row>
    <row r="1530" spans="1:12" x14ac:dyDescent="0.2">
      <c r="A1530" s="776"/>
      <c r="D1530" s="777"/>
      <c r="L1530" s="650"/>
    </row>
    <row r="1531" spans="1:12" x14ac:dyDescent="0.2">
      <c r="A1531" s="776"/>
      <c r="D1531" s="777"/>
      <c r="L1531" s="650"/>
    </row>
    <row r="1532" spans="1:12" x14ac:dyDescent="0.2">
      <c r="A1532" s="776"/>
      <c r="D1532" s="777"/>
      <c r="L1532" s="650"/>
    </row>
    <row r="1533" spans="1:12" x14ac:dyDescent="0.2">
      <c r="A1533" s="776"/>
      <c r="D1533" s="777"/>
      <c r="L1533" s="650"/>
    </row>
    <row r="1534" spans="1:12" x14ac:dyDescent="0.2">
      <c r="A1534" s="776"/>
      <c r="D1534" s="777"/>
      <c r="L1534" s="650"/>
    </row>
    <row r="1535" spans="1:12" x14ac:dyDescent="0.2">
      <c r="A1535" s="776"/>
      <c r="D1535" s="777"/>
      <c r="L1535" s="650"/>
    </row>
    <row r="1536" spans="1:12" x14ac:dyDescent="0.2">
      <c r="A1536" s="776"/>
      <c r="D1536" s="777"/>
      <c r="L1536" s="650"/>
    </row>
    <row r="1537" spans="1:12" x14ac:dyDescent="0.2">
      <c r="A1537" s="776"/>
      <c r="D1537" s="777"/>
      <c r="L1537" s="650"/>
    </row>
    <row r="1538" spans="1:12" x14ac:dyDescent="0.2">
      <c r="A1538" s="776"/>
      <c r="D1538" s="777"/>
      <c r="L1538" s="650"/>
    </row>
    <row r="1539" spans="1:12" x14ac:dyDescent="0.2">
      <c r="A1539" s="776"/>
      <c r="D1539" s="777"/>
      <c r="L1539" s="650"/>
    </row>
    <row r="1540" spans="1:12" x14ac:dyDescent="0.2">
      <c r="A1540" s="776"/>
      <c r="D1540" s="777"/>
      <c r="L1540" s="650"/>
    </row>
    <row r="1541" spans="1:12" x14ac:dyDescent="0.2">
      <c r="A1541" s="776"/>
      <c r="D1541" s="777"/>
      <c r="L1541" s="650"/>
    </row>
    <row r="1542" spans="1:12" x14ac:dyDescent="0.2">
      <c r="A1542" s="776"/>
      <c r="D1542" s="777"/>
      <c r="L1542" s="650"/>
    </row>
    <row r="1543" spans="1:12" x14ac:dyDescent="0.2">
      <c r="A1543" s="776"/>
      <c r="D1543" s="777"/>
      <c r="L1543" s="650"/>
    </row>
    <row r="1544" spans="1:12" x14ac:dyDescent="0.2">
      <c r="L1544" s="650"/>
    </row>
    <row r="1545" spans="1:12" x14ac:dyDescent="0.2">
      <c r="L1545" s="650"/>
    </row>
    <row r="1546" spans="1:12" x14ac:dyDescent="0.2">
      <c r="L1546" s="650"/>
    </row>
    <row r="1547" spans="1:12" x14ac:dyDescent="0.2">
      <c r="L1547" s="650"/>
    </row>
    <row r="1548" spans="1:12" x14ac:dyDescent="0.2">
      <c r="L1548" s="650"/>
    </row>
    <row r="1549" spans="1:12" x14ac:dyDescent="0.2">
      <c r="L1549" s="650"/>
    </row>
    <row r="1550" spans="1:12" x14ac:dyDescent="0.2">
      <c r="L1550" s="650"/>
    </row>
    <row r="1551" spans="1:12" x14ac:dyDescent="0.2">
      <c r="L1551" s="650"/>
    </row>
    <row r="1552" spans="1:12" x14ac:dyDescent="0.2">
      <c r="L1552" s="650"/>
    </row>
    <row r="1553" spans="12:12" x14ac:dyDescent="0.2">
      <c r="L1553" s="650"/>
    </row>
    <row r="1554" spans="12:12" x14ac:dyDescent="0.2">
      <c r="L1554" s="650"/>
    </row>
    <row r="1555" spans="12:12" x14ac:dyDescent="0.2">
      <c r="L1555" s="650"/>
    </row>
    <row r="1556" spans="12:12" x14ac:dyDescent="0.2">
      <c r="L1556" s="650"/>
    </row>
    <row r="1557" spans="12:12" x14ac:dyDescent="0.2">
      <c r="L1557" s="650"/>
    </row>
    <row r="1558" spans="12:12" x14ac:dyDescent="0.2">
      <c r="L1558" s="650"/>
    </row>
    <row r="1559" spans="12:12" x14ac:dyDescent="0.2">
      <c r="L1559" s="650"/>
    </row>
    <row r="1560" spans="12:12" x14ac:dyDescent="0.2">
      <c r="L1560" s="650"/>
    </row>
    <row r="1561" spans="12:12" x14ac:dyDescent="0.2">
      <c r="L1561" s="650"/>
    </row>
    <row r="1562" spans="12:12" x14ac:dyDescent="0.2">
      <c r="L1562" s="650"/>
    </row>
    <row r="1563" spans="12:12" x14ac:dyDescent="0.2">
      <c r="L1563" s="650"/>
    </row>
    <row r="1564" spans="12:12" x14ac:dyDescent="0.2">
      <c r="L1564" s="650"/>
    </row>
    <row r="1565" spans="12:12" x14ac:dyDescent="0.2">
      <c r="L1565" s="650"/>
    </row>
    <row r="1566" spans="12:12" x14ac:dyDescent="0.2">
      <c r="L1566" s="650"/>
    </row>
    <row r="1567" spans="12:12" x14ac:dyDescent="0.2">
      <c r="L1567" s="650"/>
    </row>
    <row r="1568" spans="12:12" x14ac:dyDescent="0.2">
      <c r="L1568" s="650"/>
    </row>
    <row r="1569" spans="12:12" x14ac:dyDescent="0.2">
      <c r="L1569" s="650"/>
    </row>
    <row r="1570" spans="12:12" x14ac:dyDescent="0.2">
      <c r="L1570" s="650"/>
    </row>
    <row r="1571" spans="12:12" x14ac:dyDescent="0.2">
      <c r="L1571" s="650"/>
    </row>
    <row r="1572" spans="12:12" x14ac:dyDescent="0.2">
      <c r="L1572" s="650"/>
    </row>
    <row r="1573" spans="12:12" x14ac:dyDescent="0.2">
      <c r="L1573" s="650"/>
    </row>
    <row r="1574" spans="12:12" x14ac:dyDescent="0.2">
      <c r="L1574" s="650"/>
    </row>
    <row r="1575" spans="12:12" x14ac:dyDescent="0.2">
      <c r="L1575" s="650"/>
    </row>
    <row r="1576" spans="12:12" x14ac:dyDescent="0.2">
      <c r="L1576" s="650"/>
    </row>
    <row r="1577" spans="12:12" x14ac:dyDescent="0.2">
      <c r="L1577" s="650"/>
    </row>
    <row r="1578" spans="12:12" x14ac:dyDescent="0.2">
      <c r="L1578" s="650"/>
    </row>
    <row r="1579" spans="12:12" x14ac:dyDescent="0.2">
      <c r="L1579" s="650"/>
    </row>
    <row r="1580" spans="12:12" x14ac:dyDescent="0.2">
      <c r="L1580" s="650"/>
    </row>
    <row r="1581" spans="12:12" x14ac:dyDescent="0.2">
      <c r="L1581" s="650"/>
    </row>
    <row r="1582" spans="12:12" x14ac:dyDescent="0.2">
      <c r="L1582" s="650"/>
    </row>
    <row r="1583" spans="12:12" x14ac:dyDescent="0.2">
      <c r="L1583" s="650"/>
    </row>
    <row r="1584" spans="12:12" x14ac:dyDescent="0.2">
      <c r="L1584" s="650"/>
    </row>
    <row r="1585" spans="12:12" x14ac:dyDescent="0.2">
      <c r="L1585" s="650"/>
    </row>
    <row r="1586" spans="12:12" x14ac:dyDescent="0.2">
      <c r="L1586" s="650"/>
    </row>
    <row r="1587" spans="12:12" x14ac:dyDescent="0.2">
      <c r="L1587" s="650"/>
    </row>
    <row r="1588" spans="12:12" x14ac:dyDescent="0.2">
      <c r="L1588" s="650"/>
    </row>
    <row r="1589" spans="12:12" x14ac:dyDescent="0.2">
      <c r="L1589" s="650"/>
    </row>
    <row r="1590" spans="12:12" x14ac:dyDescent="0.2">
      <c r="L1590" s="650"/>
    </row>
    <row r="1591" spans="12:12" x14ac:dyDescent="0.2">
      <c r="L1591" s="650"/>
    </row>
    <row r="1592" spans="12:12" x14ac:dyDescent="0.2">
      <c r="L1592" s="650"/>
    </row>
    <row r="1593" spans="12:12" x14ac:dyDescent="0.2">
      <c r="L1593" s="650"/>
    </row>
    <row r="1594" spans="12:12" x14ac:dyDescent="0.2">
      <c r="L1594" s="650"/>
    </row>
    <row r="1595" spans="12:12" x14ac:dyDescent="0.2">
      <c r="L1595" s="650"/>
    </row>
    <row r="1596" spans="12:12" x14ac:dyDescent="0.2">
      <c r="L1596" s="650"/>
    </row>
    <row r="1597" spans="12:12" x14ac:dyDescent="0.2">
      <c r="L1597" s="650"/>
    </row>
    <row r="1598" spans="12:12" x14ac:dyDescent="0.2">
      <c r="L1598" s="650"/>
    </row>
    <row r="1599" spans="12:12" x14ac:dyDescent="0.2">
      <c r="L1599" s="650"/>
    </row>
    <row r="1600" spans="12:12" x14ac:dyDescent="0.2">
      <c r="L1600" s="650"/>
    </row>
    <row r="1601" spans="12:12" x14ac:dyDescent="0.2">
      <c r="L1601" s="650"/>
    </row>
    <row r="1602" spans="12:12" x14ac:dyDescent="0.2">
      <c r="L1602" s="650"/>
    </row>
    <row r="1603" spans="12:12" x14ac:dyDescent="0.2">
      <c r="L1603" s="650"/>
    </row>
    <row r="1604" spans="12:12" x14ac:dyDescent="0.2">
      <c r="L1604" s="650"/>
    </row>
    <row r="1605" spans="12:12" x14ac:dyDescent="0.2">
      <c r="L1605" s="650"/>
    </row>
    <row r="1606" spans="12:12" x14ac:dyDescent="0.2">
      <c r="L1606" s="650"/>
    </row>
    <row r="1607" spans="12:12" x14ac:dyDescent="0.2">
      <c r="L1607" s="650"/>
    </row>
    <row r="1608" spans="12:12" x14ac:dyDescent="0.2">
      <c r="L1608" s="650"/>
    </row>
    <row r="1609" spans="12:12" x14ac:dyDescent="0.2">
      <c r="L1609" s="650"/>
    </row>
    <row r="1610" spans="12:12" x14ac:dyDescent="0.2">
      <c r="L1610" s="650"/>
    </row>
    <row r="1611" spans="12:12" x14ac:dyDescent="0.2">
      <c r="L1611" s="650"/>
    </row>
    <row r="1612" spans="12:12" x14ac:dyDescent="0.2">
      <c r="L1612" s="650"/>
    </row>
    <row r="1613" spans="12:12" x14ac:dyDescent="0.2">
      <c r="L1613" s="650"/>
    </row>
    <row r="1614" spans="12:12" x14ac:dyDescent="0.2">
      <c r="L1614" s="650"/>
    </row>
    <row r="1615" spans="12:12" x14ac:dyDescent="0.2">
      <c r="L1615" s="650"/>
    </row>
    <row r="1616" spans="12:12" x14ac:dyDescent="0.2">
      <c r="L1616" s="650"/>
    </row>
    <row r="1617" spans="12:12" x14ac:dyDescent="0.2">
      <c r="L1617" s="650"/>
    </row>
    <row r="1618" spans="12:12" x14ac:dyDescent="0.2">
      <c r="L1618" s="650"/>
    </row>
    <row r="1619" spans="12:12" x14ac:dyDescent="0.2">
      <c r="L1619" s="650"/>
    </row>
    <row r="1620" spans="12:12" x14ac:dyDescent="0.2">
      <c r="L1620" s="650"/>
    </row>
    <row r="1621" spans="12:12" x14ac:dyDescent="0.2">
      <c r="L1621" s="650"/>
    </row>
    <row r="1622" spans="12:12" x14ac:dyDescent="0.2">
      <c r="L1622" s="650"/>
    </row>
    <row r="1623" spans="12:12" x14ac:dyDescent="0.2">
      <c r="L1623" s="650"/>
    </row>
    <row r="1624" spans="12:12" x14ac:dyDescent="0.2">
      <c r="L1624" s="650"/>
    </row>
    <row r="1625" spans="12:12" x14ac:dyDescent="0.2">
      <c r="L1625" s="650"/>
    </row>
    <row r="1626" spans="12:12" x14ac:dyDescent="0.2">
      <c r="L1626" s="650"/>
    </row>
    <row r="1627" spans="12:12" x14ac:dyDescent="0.2">
      <c r="L1627" s="650"/>
    </row>
    <row r="1628" spans="12:12" x14ac:dyDescent="0.2">
      <c r="L1628" s="650"/>
    </row>
    <row r="1629" spans="12:12" x14ac:dyDescent="0.2">
      <c r="L1629" s="650"/>
    </row>
    <row r="1630" spans="12:12" x14ac:dyDescent="0.2">
      <c r="L1630" s="650"/>
    </row>
    <row r="1631" spans="12:12" x14ac:dyDescent="0.2">
      <c r="L1631" s="650"/>
    </row>
    <row r="1632" spans="12:12" x14ac:dyDescent="0.2">
      <c r="L1632" s="650"/>
    </row>
    <row r="1633" spans="12:12" x14ac:dyDescent="0.2">
      <c r="L1633" s="650"/>
    </row>
    <row r="1634" spans="12:12" x14ac:dyDescent="0.2">
      <c r="L1634" s="650"/>
    </row>
    <row r="1635" spans="12:12" x14ac:dyDescent="0.2">
      <c r="L1635" s="650"/>
    </row>
    <row r="1636" spans="12:12" x14ac:dyDescent="0.2">
      <c r="L1636" s="650"/>
    </row>
    <row r="1637" spans="12:12" x14ac:dyDescent="0.2">
      <c r="L1637" s="650"/>
    </row>
    <row r="1638" spans="12:12" x14ac:dyDescent="0.2">
      <c r="L1638" s="650"/>
    </row>
    <row r="1639" spans="12:12" x14ac:dyDescent="0.2">
      <c r="L1639" s="650"/>
    </row>
    <row r="1640" spans="12:12" x14ac:dyDescent="0.2">
      <c r="L1640" s="650"/>
    </row>
    <row r="1641" spans="12:12" x14ac:dyDescent="0.2">
      <c r="L1641" s="650"/>
    </row>
    <row r="1642" spans="12:12" x14ac:dyDescent="0.2">
      <c r="L1642" s="650"/>
    </row>
    <row r="1643" spans="12:12" x14ac:dyDescent="0.2">
      <c r="L1643" s="650"/>
    </row>
    <row r="1644" spans="12:12" x14ac:dyDescent="0.2">
      <c r="L1644" s="650"/>
    </row>
    <row r="1645" spans="12:12" x14ac:dyDescent="0.2">
      <c r="L1645" s="650"/>
    </row>
    <row r="1646" spans="12:12" x14ac:dyDescent="0.2">
      <c r="L1646" s="650"/>
    </row>
    <row r="1647" spans="12:12" x14ac:dyDescent="0.2">
      <c r="L1647" s="650"/>
    </row>
    <row r="1648" spans="12:12" x14ac:dyDescent="0.2">
      <c r="L1648" s="650"/>
    </row>
    <row r="1649" spans="12:12" x14ac:dyDescent="0.2">
      <c r="L1649" s="650"/>
    </row>
    <row r="1650" spans="12:12" x14ac:dyDescent="0.2">
      <c r="L1650" s="650"/>
    </row>
    <row r="1651" spans="12:12" x14ac:dyDescent="0.2">
      <c r="L1651" s="650"/>
    </row>
    <row r="1652" spans="12:12" x14ac:dyDescent="0.2">
      <c r="L1652" s="650"/>
    </row>
    <row r="1653" spans="12:12" x14ac:dyDescent="0.2">
      <c r="L1653" s="650"/>
    </row>
    <row r="1654" spans="12:12" x14ac:dyDescent="0.2">
      <c r="L1654" s="650"/>
    </row>
    <row r="1655" spans="12:12" x14ac:dyDescent="0.2">
      <c r="L1655" s="650"/>
    </row>
    <row r="1656" spans="12:12" x14ac:dyDescent="0.2">
      <c r="L1656" s="650"/>
    </row>
    <row r="1657" spans="12:12" x14ac:dyDescent="0.2">
      <c r="L1657" s="650"/>
    </row>
    <row r="1658" spans="12:12" x14ac:dyDescent="0.2">
      <c r="L1658" s="650"/>
    </row>
    <row r="1659" spans="12:12" x14ac:dyDescent="0.2">
      <c r="L1659" s="650"/>
    </row>
    <row r="1660" spans="12:12" x14ac:dyDescent="0.2">
      <c r="L1660" s="650"/>
    </row>
    <row r="1661" spans="12:12" x14ac:dyDescent="0.2">
      <c r="L1661" s="650"/>
    </row>
    <row r="1662" spans="12:12" x14ac:dyDescent="0.2">
      <c r="L1662" s="650"/>
    </row>
    <row r="1663" spans="12:12" x14ac:dyDescent="0.2">
      <c r="L1663" s="650"/>
    </row>
    <row r="1664" spans="12:12" x14ac:dyDescent="0.2">
      <c r="L1664" s="650"/>
    </row>
    <row r="1665" spans="12:12" x14ac:dyDescent="0.2">
      <c r="L1665" s="650"/>
    </row>
    <row r="1666" spans="12:12" x14ac:dyDescent="0.2">
      <c r="L1666" s="650"/>
    </row>
    <row r="1667" spans="12:12" x14ac:dyDescent="0.2">
      <c r="L1667" s="650"/>
    </row>
    <row r="1668" spans="12:12" x14ac:dyDescent="0.2">
      <c r="L1668" s="650"/>
    </row>
    <row r="1669" spans="12:12" x14ac:dyDescent="0.2">
      <c r="L1669" s="650"/>
    </row>
    <row r="1670" spans="12:12" x14ac:dyDescent="0.2">
      <c r="L1670" s="650"/>
    </row>
    <row r="1671" spans="12:12" x14ac:dyDescent="0.2">
      <c r="L1671" s="650"/>
    </row>
    <row r="1672" spans="12:12" x14ac:dyDescent="0.2">
      <c r="L1672" s="650"/>
    </row>
    <row r="1673" spans="12:12" x14ac:dyDescent="0.2">
      <c r="L1673" s="650"/>
    </row>
    <row r="1674" spans="12:12" x14ac:dyDescent="0.2">
      <c r="L1674" s="650"/>
    </row>
    <row r="1675" spans="12:12" x14ac:dyDescent="0.2">
      <c r="L1675" s="650"/>
    </row>
    <row r="1676" spans="12:12" x14ac:dyDescent="0.2">
      <c r="L1676" s="650"/>
    </row>
    <row r="1677" spans="12:12" x14ac:dyDescent="0.2">
      <c r="L1677" s="650"/>
    </row>
    <row r="1678" spans="12:12" x14ac:dyDescent="0.2">
      <c r="L1678" s="650"/>
    </row>
    <row r="1679" spans="12:12" x14ac:dyDescent="0.2">
      <c r="L1679" s="650"/>
    </row>
    <row r="1680" spans="12:12" x14ac:dyDescent="0.2">
      <c r="L1680" s="650"/>
    </row>
    <row r="1681" spans="12:12" x14ac:dyDescent="0.2">
      <c r="L1681" s="650"/>
    </row>
    <row r="1682" spans="12:12" x14ac:dyDescent="0.2">
      <c r="L1682" s="650"/>
    </row>
    <row r="1683" spans="12:12" x14ac:dyDescent="0.2">
      <c r="L1683" s="650"/>
    </row>
    <row r="1684" spans="12:12" x14ac:dyDescent="0.2">
      <c r="L1684" s="650"/>
    </row>
    <row r="1685" spans="12:12" x14ac:dyDescent="0.2">
      <c r="L1685" s="650"/>
    </row>
    <row r="1686" spans="12:12" x14ac:dyDescent="0.2">
      <c r="L1686" s="650"/>
    </row>
    <row r="1687" spans="12:12" x14ac:dyDescent="0.2">
      <c r="L1687" s="650"/>
    </row>
    <row r="1688" spans="12:12" x14ac:dyDescent="0.2">
      <c r="L1688" s="650"/>
    </row>
    <row r="1689" spans="12:12" x14ac:dyDescent="0.2">
      <c r="L1689" s="650"/>
    </row>
    <row r="1690" spans="12:12" x14ac:dyDescent="0.2">
      <c r="L1690" s="650"/>
    </row>
    <row r="1691" spans="12:12" x14ac:dyDescent="0.2">
      <c r="L1691" s="650"/>
    </row>
    <row r="1692" spans="12:12" x14ac:dyDescent="0.2">
      <c r="L1692" s="650"/>
    </row>
    <row r="1693" spans="12:12" x14ac:dyDescent="0.2">
      <c r="L1693" s="650"/>
    </row>
    <row r="1694" spans="12:12" x14ac:dyDescent="0.2">
      <c r="L1694" s="650"/>
    </row>
    <row r="1695" spans="12:12" x14ac:dyDescent="0.2">
      <c r="L1695" s="650"/>
    </row>
    <row r="1696" spans="12:12" x14ac:dyDescent="0.2">
      <c r="L1696" s="650"/>
    </row>
    <row r="1697" spans="12:12" x14ac:dyDescent="0.2">
      <c r="L1697" s="650"/>
    </row>
    <row r="1698" spans="12:12" x14ac:dyDescent="0.2">
      <c r="L1698" s="650"/>
    </row>
    <row r="1699" spans="12:12" x14ac:dyDescent="0.2">
      <c r="L1699" s="650"/>
    </row>
    <row r="1700" spans="12:12" x14ac:dyDescent="0.2">
      <c r="L1700" s="650"/>
    </row>
    <row r="1701" spans="12:12" x14ac:dyDescent="0.2">
      <c r="L1701" s="650"/>
    </row>
    <row r="1702" spans="12:12" x14ac:dyDescent="0.2">
      <c r="L1702" s="650"/>
    </row>
    <row r="1703" spans="12:12" x14ac:dyDescent="0.2">
      <c r="L1703" s="650"/>
    </row>
    <row r="1704" spans="12:12" x14ac:dyDescent="0.2">
      <c r="L1704" s="650"/>
    </row>
    <row r="1705" spans="12:12" x14ac:dyDescent="0.2">
      <c r="L1705" s="650"/>
    </row>
    <row r="1706" spans="12:12" x14ac:dyDescent="0.2">
      <c r="L1706" s="650"/>
    </row>
    <row r="1707" spans="12:12" x14ac:dyDescent="0.2">
      <c r="L1707" s="650"/>
    </row>
    <row r="1708" spans="12:12" x14ac:dyDescent="0.2">
      <c r="L1708" s="650"/>
    </row>
    <row r="1709" spans="12:12" x14ac:dyDescent="0.2">
      <c r="L1709" s="650"/>
    </row>
    <row r="1710" spans="12:12" x14ac:dyDescent="0.2">
      <c r="L1710" s="650"/>
    </row>
    <row r="1711" spans="12:12" x14ac:dyDescent="0.2">
      <c r="L1711" s="650"/>
    </row>
    <row r="1712" spans="12:12" x14ac:dyDescent="0.2">
      <c r="L1712" s="650"/>
    </row>
    <row r="1713" spans="12:12" x14ac:dyDescent="0.2">
      <c r="L1713" s="650"/>
    </row>
    <row r="1714" spans="12:12" x14ac:dyDescent="0.2">
      <c r="L1714" s="650"/>
    </row>
    <row r="1715" spans="12:12" x14ac:dyDescent="0.2">
      <c r="L1715" s="650"/>
    </row>
    <row r="1716" spans="12:12" x14ac:dyDescent="0.2">
      <c r="L1716" s="650"/>
    </row>
    <row r="1717" spans="12:12" x14ac:dyDescent="0.2">
      <c r="L1717" s="650"/>
    </row>
    <row r="1718" spans="12:12" x14ac:dyDescent="0.2">
      <c r="L1718" s="650"/>
    </row>
    <row r="1719" spans="12:12" x14ac:dyDescent="0.2">
      <c r="L1719" s="650"/>
    </row>
    <row r="1720" spans="12:12" x14ac:dyDescent="0.2">
      <c r="L1720" s="650"/>
    </row>
    <row r="1721" spans="12:12" x14ac:dyDescent="0.2">
      <c r="L1721" s="650"/>
    </row>
    <row r="1722" spans="12:12" x14ac:dyDescent="0.2">
      <c r="L1722" s="650"/>
    </row>
    <row r="1723" spans="12:12" x14ac:dyDescent="0.2">
      <c r="L1723" s="650"/>
    </row>
    <row r="1724" spans="12:12" x14ac:dyDescent="0.2">
      <c r="L1724" s="650"/>
    </row>
    <row r="1725" spans="12:12" x14ac:dyDescent="0.2">
      <c r="L1725" s="650"/>
    </row>
    <row r="1726" spans="12:12" x14ac:dyDescent="0.2">
      <c r="L1726" s="650"/>
    </row>
    <row r="1727" spans="12:12" x14ac:dyDescent="0.2">
      <c r="L1727" s="650"/>
    </row>
    <row r="1728" spans="12:12" x14ac:dyDescent="0.2">
      <c r="L1728" s="650"/>
    </row>
    <row r="1729" spans="12:12" x14ac:dyDescent="0.2">
      <c r="L1729" s="650"/>
    </row>
    <row r="1730" spans="12:12" x14ac:dyDescent="0.2">
      <c r="L1730" s="650"/>
    </row>
    <row r="1731" spans="12:12" x14ac:dyDescent="0.2">
      <c r="L1731" s="650"/>
    </row>
    <row r="1732" spans="12:12" x14ac:dyDescent="0.2">
      <c r="L1732" s="650"/>
    </row>
    <row r="1733" spans="12:12" x14ac:dyDescent="0.2">
      <c r="L1733" s="650"/>
    </row>
    <row r="1734" spans="12:12" x14ac:dyDescent="0.2">
      <c r="L1734" s="650"/>
    </row>
    <row r="1735" spans="12:12" x14ac:dyDescent="0.2">
      <c r="L1735" s="650"/>
    </row>
    <row r="1736" spans="12:12" x14ac:dyDescent="0.2">
      <c r="L1736" s="650"/>
    </row>
    <row r="1737" spans="12:12" x14ac:dyDescent="0.2">
      <c r="L1737" s="650"/>
    </row>
    <row r="1738" spans="12:12" x14ac:dyDescent="0.2">
      <c r="L1738" s="650"/>
    </row>
    <row r="1739" spans="12:12" x14ac:dyDescent="0.2">
      <c r="L1739" s="650"/>
    </row>
    <row r="1740" spans="12:12" x14ac:dyDescent="0.2">
      <c r="L1740" s="650"/>
    </row>
    <row r="1741" spans="12:12" x14ac:dyDescent="0.2">
      <c r="L1741" s="650"/>
    </row>
    <row r="1742" spans="12:12" x14ac:dyDescent="0.2">
      <c r="L1742" s="650"/>
    </row>
    <row r="1743" spans="12:12" x14ac:dyDescent="0.2">
      <c r="L1743" s="650"/>
    </row>
    <row r="1744" spans="12:12" x14ac:dyDescent="0.2">
      <c r="L1744" s="650"/>
    </row>
    <row r="1745" spans="12:12" x14ac:dyDescent="0.2">
      <c r="L1745" s="650"/>
    </row>
    <row r="1746" spans="12:12" x14ac:dyDescent="0.2">
      <c r="L1746" s="650"/>
    </row>
    <row r="1747" spans="12:12" x14ac:dyDescent="0.2">
      <c r="L1747" s="650"/>
    </row>
    <row r="1748" spans="12:12" x14ac:dyDescent="0.2">
      <c r="L1748" s="650"/>
    </row>
    <row r="1749" spans="12:12" x14ac:dyDescent="0.2">
      <c r="L1749" s="650"/>
    </row>
    <row r="1750" spans="12:12" x14ac:dyDescent="0.2">
      <c r="L1750" s="650"/>
    </row>
    <row r="1751" spans="12:12" x14ac:dyDescent="0.2">
      <c r="L1751" s="650"/>
    </row>
    <row r="1752" spans="12:12" x14ac:dyDescent="0.2">
      <c r="L1752" s="650"/>
    </row>
    <row r="1753" spans="12:12" x14ac:dyDescent="0.2">
      <c r="L1753" s="650"/>
    </row>
    <row r="1754" spans="12:12" x14ac:dyDescent="0.2">
      <c r="L1754" s="650"/>
    </row>
    <row r="1755" spans="12:12" x14ac:dyDescent="0.2">
      <c r="L1755" s="650"/>
    </row>
    <row r="1756" spans="12:12" x14ac:dyDescent="0.2">
      <c r="L1756" s="650"/>
    </row>
    <row r="1757" spans="12:12" x14ac:dyDescent="0.2">
      <c r="L1757" s="650"/>
    </row>
    <row r="1758" spans="12:12" x14ac:dyDescent="0.2">
      <c r="L1758" s="650"/>
    </row>
    <row r="1759" spans="12:12" x14ac:dyDescent="0.2">
      <c r="L1759" s="650"/>
    </row>
    <row r="1760" spans="12:12" x14ac:dyDescent="0.2">
      <c r="L1760" s="650"/>
    </row>
    <row r="1761" spans="12:12" x14ac:dyDescent="0.2">
      <c r="L1761" s="650"/>
    </row>
    <row r="1762" spans="12:12" x14ac:dyDescent="0.2">
      <c r="L1762" s="650"/>
    </row>
    <row r="1763" spans="12:12" x14ac:dyDescent="0.2">
      <c r="L1763" s="650"/>
    </row>
    <row r="1764" spans="12:12" x14ac:dyDescent="0.2">
      <c r="L1764" s="650"/>
    </row>
    <row r="1765" spans="12:12" x14ac:dyDescent="0.2">
      <c r="L1765" s="650"/>
    </row>
    <row r="1766" spans="12:12" x14ac:dyDescent="0.2">
      <c r="L1766" s="650"/>
    </row>
    <row r="1767" spans="12:12" x14ac:dyDescent="0.2">
      <c r="L1767" s="650"/>
    </row>
    <row r="1768" spans="12:12" x14ac:dyDescent="0.2">
      <c r="L1768" s="650"/>
    </row>
    <row r="1769" spans="12:12" x14ac:dyDescent="0.2">
      <c r="L1769" s="650"/>
    </row>
    <row r="1770" spans="12:12" x14ac:dyDescent="0.2">
      <c r="L1770" s="650"/>
    </row>
    <row r="1771" spans="12:12" x14ac:dyDescent="0.2">
      <c r="L1771" s="650"/>
    </row>
    <row r="1772" spans="12:12" x14ac:dyDescent="0.2">
      <c r="L1772" s="650"/>
    </row>
    <row r="1773" spans="12:12" x14ac:dyDescent="0.2">
      <c r="L1773" s="650"/>
    </row>
    <row r="1774" spans="12:12" x14ac:dyDescent="0.2">
      <c r="L1774" s="650"/>
    </row>
    <row r="1775" spans="12:12" x14ac:dyDescent="0.2">
      <c r="L1775" s="650"/>
    </row>
    <row r="1776" spans="12:12" x14ac:dyDescent="0.2">
      <c r="L1776" s="650"/>
    </row>
    <row r="1777" spans="12:12" x14ac:dyDescent="0.2">
      <c r="L1777" s="650"/>
    </row>
    <row r="1778" spans="12:12" x14ac:dyDescent="0.2">
      <c r="L1778" s="650"/>
    </row>
    <row r="1779" spans="12:12" x14ac:dyDescent="0.2">
      <c r="L1779" s="650"/>
    </row>
    <row r="1780" spans="12:12" x14ac:dyDescent="0.2">
      <c r="L1780" s="650"/>
    </row>
    <row r="1781" spans="12:12" x14ac:dyDescent="0.2">
      <c r="L1781" s="650"/>
    </row>
    <row r="1782" spans="12:12" x14ac:dyDescent="0.2">
      <c r="L1782" s="650"/>
    </row>
    <row r="1783" spans="12:12" x14ac:dyDescent="0.2">
      <c r="L1783" s="650"/>
    </row>
    <row r="1784" spans="12:12" x14ac:dyDescent="0.2">
      <c r="L1784" s="650"/>
    </row>
    <row r="1785" spans="12:12" x14ac:dyDescent="0.2">
      <c r="L1785" s="650"/>
    </row>
    <row r="1786" spans="12:12" x14ac:dyDescent="0.2">
      <c r="L1786" s="650"/>
    </row>
    <row r="1787" spans="12:12" x14ac:dyDescent="0.2">
      <c r="L1787" s="650"/>
    </row>
    <row r="1788" spans="12:12" x14ac:dyDescent="0.2">
      <c r="L1788" s="650"/>
    </row>
    <row r="1789" spans="12:12" x14ac:dyDescent="0.2">
      <c r="L1789" s="650"/>
    </row>
    <row r="1790" spans="12:12" x14ac:dyDescent="0.2">
      <c r="L1790" s="650"/>
    </row>
    <row r="1791" spans="12:12" x14ac:dyDescent="0.2">
      <c r="L1791" s="650"/>
    </row>
    <row r="1792" spans="12:12" x14ac:dyDescent="0.2">
      <c r="L1792" s="650"/>
    </row>
    <row r="1793" spans="12:12" x14ac:dyDescent="0.2">
      <c r="L1793" s="650"/>
    </row>
    <row r="1794" spans="12:12" x14ac:dyDescent="0.2">
      <c r="L1794" s="650"/>
    </row>
    <row r="1795" spans="12:12" x14ac:dyDescent="0.2">
      <c r="L1795" s="650"/>
    </row>
    <row r="1796" spans="12:12" x14ac:dyDescent="0.2">
      <c r="L1796" s="650"/>
    </row>
    <row r="1797" spans="12:12" x14ac:dyDescent="0.2">
      <c r="L1797" s="650"/>
    </row>
    <row r="1798" spans="12:12" x14ac:dyDescent="0.2">
      <c r="L1798" s="650"/>
    </row>
    <row r="1799" spans="12:12" x14ac:dyDescent="0.2">
      <c r="L1799" s="650"/>
    </row>
    <row r="1800" spans="12:12" x14ac:dyDescent="0.2">
      <c r="L1800" s="650"/>
    </row>
    <row r="1801" spans="12:12" x14ac:dyDescent="0.2">
      <c r="L1801" s="650"/>
    </row>
    <row r="1802" spans="12:12" x14ac:dyDescent="0.2">
      <c r="L1802" s="650"/>
    </row>
    <row r="1803" spans="12:12" x14ac:dyDescent="0.2">
      <c r="L1803" s="650"/>
    </row>
    <row r="1804" spans="12:12" x14ac:dyDescent="0.2">
      <c r="L1804" s="650"/>
    </row>
    <row r="1805" spans="12:12" x14ac:dyDescent="0.2">
      <c r="L1805" s="650"/>
    </row>
    <row r="1806" spans="12:12" x14ac:dyDescent="0.2">
      <c r="L1806" s="650"/>
    </row>
    <row r="1807" spans="12:12" x14ac:dyDescent="0.2">
      <c r="L1807" s="650"/>
    </row>
    <row r="1808" spans="12:12" x14ac:dyDescent="0.2">
      <c r="L1808" s="650"/>
    </row>
    <row r="1809" spans="12:12" x14ac:dyDescent="0.2">
      <c r="L1809" s="650"/>
    </row>
    <row r="1810" spans="12:12" x14ac:dyDescent="0.2">
      <c r="L1810" s="650"/>
    </row>
    <row r="1811" spans="12:12" x14ac:dyDescent="0.2">
      <c r="L1811" s="650"/>
    </row>
    <row r="1812" spans="12:12" x14ac:dyDescent="0.2">
      <c r="L1812" s="650"/>
    </row>
    <row r="1813" spans="12:12" x14ac:dyDescent="0.2">
      <c r="L1813" s="650"/>
    </row>
    <row r="1814" spans="12:12" x14ac:dyDescent="0.2">
      <c r="L1814" s="650"/>
    </row>
    <row r="1815" spans="12:12" x14ac:dyDescent="0.2">
      <c r="L1815" s="650"/>
    </row>
    <row r="1816" spans="12:12" x14ac:dyDescent="0.2">
      <c r="L1816" s="650"/>
    </row>
    <row r="1817" spans="12:12" x14ac:dyDescent="0.2">
      <c r="L1817" s="650"/>
    </row>
    <row r="1818" spans="12:12" x14ac:dyDescent="0.2">
      <c r="L1818" s="650"/>
    </row>
    <row r="1819" spans="12:12" x14ac:dyDescent="0.2">
      <c r="L1819" s="650"/>
    </row>
    <row r="1820" spans="12:12" x14ac:dyDescent="0.2">
      <c r="L1820" s="650"/>
    </row>
    <row r="1821" spans="12:12" x14ac:dyDescent="0.2">
      <c r="L1821" s="650"/>
    </row>
    <row r="1822" spans="12:12" x14ac:dyDescent="0.2">
      <c r="L1822" s="650"/>
    </row>
    <row r="1823" spans="12:12" x14ac:dyDescent="0.2">
      <c r="L1823" s="650"/>
    </row>
    <row r="1824" spans="12:12" x14ac:dyDescent="0.2">
      <c r="L1824" s="650"/>
    </row>
    <row r="1825" spans="12:12" x14ac:dyDescent="0.2">
      <c r="L1825" s="650"/>
    </row>
    <row r="1826" spans="12:12" x14ac:dyDescent="0.2">
      <c r="L1826" s="650"/>
    </row>
    <row r="1827" spans="12:12" x14ac:dyDescent="0.2">
      <c r="L1827" s="650"/>
    </row>
    <row r="1828" spans="12:12" x14ac:dyDescent="0.2">
      <c r="L1828" s="650"/>
    </row>
    <row r="1829" spans="12:12" x14ac:dyDescent="0.2">
      <c r="L1829" s="650"/>
    </row>
    <row r="1830" spans="12:12" x14ac:dyDescent="0.2">
      <c r="L1830" s="650"/>
    </row>
    <row r="1831" spans="12:12" x14ac:dyDescent="0.2">
      <c r="L1831" s="650"/>
    </row>
    <row r="1832" spans="12:12" x14ac:dyDescent="0.2">
      <c r="L1832" s="650"/>
    </row>
    <row r="1833" spans="12:12" x14ac:dyDescent="0.2">
      <c r="L1833" s="650"/>
    </row>
    <row r="1834" spans="12:12" x14ac:dyDescent="0.2">
      <c r="L1834" s="650"/>
    </row>
    <row r="1835" spans="12:12" x14ac:dyDescent="0.2">
      <c r="L1835" s="650"/>
    </row>
    <row r="1836" spans="12:12" x14ac:dyDescent="0.2">
      <c r="L1836" s="650"/>
    </row>
    <row r="1837" spans="12:12" x14ac:dyDescent="0.2">
      <c r="L1837" s="650"/>
    </row>
    <row r="1838" spans="12:12" x14ac:dyDescent="0.2">
      <c r="L1838" s="650"/>
    </row>
    <row r="1839" spans="12:12" x14ac:dyDescent="0.2">
      <c r="L1839" s="650"/>
    </row>
    <row r="1840" spans="12:12" x14ac:dyDescent="0.2">
      <c r="L1840" s="650"/>
    </row>
    <row r="1841" spans="12:12" x14ac:dyDescent="0.2">
      <c r="L1841" s="650"/>
    </row>
    <row r="1842" spans="12:12" x14ac:dyDescent="0.2">
      <c r="L1842" s="650"/>
    </row>
    <row r="1843" spans="12:12" x14ac:dyDescent="0.2">
      <c r="L1843" s="650"/>
    </row>
    <row r="1844" spans="12:12" x14ac:dyDescent="0.2">
      <c r="L1844" s="650"/>
    </row>
    <row r="1845" spans="12:12" x14ac:dyDescent="0.2">
      <c r="L1845" s="650"/>
    </row>
    <row r="1846" spans="12:12" x14ac:dyDescent="0.2">
      <c r="L1846" s="650"/>
    </row>
    <row r="1847" spans="12:12" x14ac:dyDescent="0.2">
      <c r="L1847" s="650"/>
    </row>
    <row r="1848" spans="12:12" x14ac:dyDescent="0.2">
      <c r="L1848" s="650"/>
    </row>
    <row r="1849" spans="12:12" x14ac:dyDescent="0.2">
      <c r="L1849" s="650"/>
    </row>
    <row r="1850" spans="12:12" x14ac:dyDescent="0.2">
      <c r="L1850" s="650"/>
    </row>
    <row r="1851" spans="12:12" x14ac:dyDescent="0.2">
      <c r="L1851" s="650"/>
    </row>
    <row r="1852" spans="12:12" x14ac:dyDescent="0.2">
      <c r="L1852" s="650"/>
    </row>
    <row r="1853" spans="12:12" x14ac:dyDescent="0.2">
      <c r="L1853" s="650"/>
    </row>
    <row r="1854" spans="12:12" x14ac:dyDescent="0.2">
      <c r="L1854" s="650"/>
    </row>
    <row r="1855" spans="12:12" x14ac:dyDescent="0.2">
      <c r="L1855" s="650"/>
    </row>
    <row r="1856" spans="12:12" x14ac:dyDescent="0.2">
      <c r="L1856" s="650"/>
    </row>
    <row r="1857" spans="12:12" x14ac:dyDescent="0.2">
      <c r="L1857" s="650"/>
    </row>
    <row r="1858" spans="12:12" x14ac:dyDescent="0.2">
      <c r="L1858" s="650"/>
    </row>
    <row r="1859" spans="12:12" x14ac:dyDescent="0.2">
      <c r="L1859" s="650"/>
    </row>
    <row r="1860" spans="12:12" x14ac:dyDescent="0.2">
      <c r="L1860" s="650"/>
    </row>
    <row r="1861" spans="12:12" x14ac:dyDescent="0.2">
      <c r="L1861" s="650"/>
    </row>
    <row r="1862" spans="12:12" x14ac:dyDescent="0.2">
      <c r="L1862" s="650"/>
    </row>
    <row r="1863" spans="12:12" x14ac:dyDescent="0.2">
      <c r="L1863" s="650"/>
    </row>
    <row r="1864" spans="12:12" x14ac:dyDescent="0.2">
      <c r="L1864" s="650"/>
    </row>
    <row r="1865" spans="12:12" x14ac:dyDescent="0.2">
      <c r="L1865" s="650"/>
    </row>
    <row r="1866" spans="12:12" x14ac:dyDescent="0.2">
      <c r="L1866" s="650"/>
    </row>
    <row r="1867" spans="12:12" x14ac:dyDescent="0.2">
      <c r="L1867" s="650"/>
    </row>
    <row r="1868" spans="12:12" x14ac:dyDescent="0.2">
      <c r="L1868" s="650"/>
    </row>
    <row r="1869" spans="12:12" x14ac:dyDescent="0.2">
      <c r="L1869" s="650"/>
    </row>
    <row r="1870" spans="12:12" x14ac:dyDescent="0.2">
      <c r="L1870" s="650"/>
    </row>
    <row r="1871" spans="12:12" x14ac:dyDescent="0.2">
      <c r="L1871" s="650"/>
    </row>
    <row r="1872" spans="12:12" x14ac:dyDescent="0.2">
      <c r="L1872" s="650"/>
    </row>
    <row r="1873" spans="12:12" x14ac:dyDescent="0.2">
      <c r="L1873" s="650"/>
    </row>
    <row r="1874" spans="12:12" x14ac:dyDescent="0.2">
      <c r="L1874" s="650"/>
    </row>
    <row r="1875" spans="12:12" x14ac:dyDescent="0.2">
      <c r="L1875" s="650"/>
    </row>
    <row r="1876" spans="12:12" x14ac:dyDescent="0.2">
      <c r="L1876" s="650"/>
    </row>
    <row r="1877" spans="12:12" x14ac:dyDescent="0.2">
      <c r="L1877" s="650"/>
    </row>
    <row r="1878" spans="12:12" x14ac:dyDescent="0.2">
      <c r="L1878" s="650"/>
    </row>
    <row r="1879" spans="12:12" x14ac:dyDescent="0.2">
      <c r="L1879" s="650"/>
    </row>
    <row r="1880" spans="12:12" x14ac:dyDescent="0.2">
      <c r="L1880" s="650"/>
    </row>
    <row r="1881" spans="12:12" x14ac:dyDescent="0.2">
      <c r="L1881" s="650"/>
    </row>
    <row r="1882" spans="12:12" x14ac:dyDescent="0.2">
      <c r="L1882" s="650"/>
    </row>
    <row r="1883" spans="12:12" x14ac:dyDescent="0.2">
      <c r="L1883" s="650"/>
    </row>
    <row r="1884" spans="12:12" x14ac:dyDescent="0.2">
      <c r="L1884" s="650"/>
    </row>
    <row r="1885" spans="12:12" x14ac:dyDescent="0.2">
      <c r="L1885" s="650"/>
    </row>
    <row r="1886" spans="12:12" x14ac:dyDescent="0.2">
      <c r="L1886" s="650"/>
    </row>
    <row r="1887" spans="12:12" x14ac:dyDescent="0.2">
      <c r="L1887" s="650"/>
    </row>
    <row r="1888" spans="12:12" x14ac:dyDescent="0.2">
      <c r="L1888" s="650"/>
    </row>
    <row r="1889" spans="12:12" x14ac:dyDescent="0.2">
      <c r="L1889" s="650"/>
    </row>
    <row r="1890" spans="12:12" x14ac:dyDescent="0.2">
      <c r="L1890" s="650"/>
    </row>
    <row r="1891" spans="12:12" x14ac:dyDescent="0.2">
      <c r="L1891" s="650"/>
    </row>
    <row r="1892" spans="12:12" x14ac:dyDescent="0.2">
      <c r="L1892" s="650"/>
    </row>
    <row r="1893" spans="12:12" x14ac:dyDescent="0.2">
      <c r="L1893" s="650"/>
    </row>
    <row r="1894" spans="12:12" x14ac:dyDescent="0.2">
      <c r="L1894" s="650"/>
    </row>
    <row r="1895" spans="12:12" x14ac:dyDescent="0.2">
      <c r="L1895" s="650"/>
    </row>
    <row r="1896" spans="12:12" x14ac:dyDescent="0.2">
      <c r="L1896" s="650"/>
    </row>
    <row r="1897" spans="12:12" x14ac:dyDescent="0.2">
      <c r="L1897" s="650"/>
    </row>
    <row r="1898" spans="12:12" x14ac:dyDescent="0.2">
      <c r="L1898" s="650"/>
    </row>
    <row r="1899" spans="12:12" x14ac:dyDescent="0.2">
      <c r="L1899" s="650"/>
    </row>
    <row r="1900" spans="12:12" x14ac:dyDescent="0.2">
      <c r="L1900" s="650"/>
    </row>
    <row r="1901" spans="12:12" x14ac:dyDescent="0.2">
      <c r="L1901" s="650"/>
    </row>
    <row r="1902" spans="12:12" x14ac:dyDescent="0.2">
      <c r="L1902" s="650"/>
    </row>
    <row r="1903" spans="12:12" x14ac:dyDescent="0.2">
      <c r="L1903" s="650"/>
    </row>
    <row r="1904" spans="12:12" x14ac:dyDescent="0.2">
      <c r="L1904" s="650"/>
    </row>
    <row r="1905" spans="12:12" x14ac:dyDescent="0.2">
      <c r="L1905" s="650"/>
    </row>
    <row r="1906" spans="12:12" x14ac:dyDescent="0.2">
      <c r="L1906" s="650"/>
    </row>
    <row r="1907" spans="12:12" x14ac:dyDescent="0.2">
      <c r="L1907" s="650"/>
    </row>
    <row r="1908" spans="12:12" x14ac:dyDescent="0.2">
      <c r="L1908" s="650"/>
    </row>
    <row r="1909" spans="12:12" x14ac:dyDescent="0.2">
      <c r="L1909" s="650"/>
    </row>
    <row r="1910" spans="12:12" x14ac:dyDescent="0.2">
      <c r="L1910" s="650"/>
    </row>
    <row r="1911" spans="12:12" x14ac:dyDescent="0.2">
      <c r="L1911" s="650"/>
    </row>
    <row r="1912" spans="12:12" x14ac:dyDescent="0.2">
      <c r="L1912" s="650"/>
    </row>
    <row r="1913" spans="12:12" x14ac:dyDescent="0.2">
      <c r="L1913" s="650"/>
    </row>
    <row r="1914" spans="12:12" x14ac:dyDescent="0.2">
      <c r="L1914" s="650"/>
    </row>
    <row r="1915" spans="12:12" x14ac:dyDescent="0.2">
      <c r="L1915" s="650"/>
    </row>
    <row r="1916" spans="12:12" x14ac:dyDescent="0.2">
      <c r="L1916" s="650"/>
    </row>
    <row r="1917" spans="12:12" x14ac:dyDescent="0.2">
      <c r="L1917" s="650"/>
    </row>
    <row r="1918" spans="12:12" x14ac:dyDescent="0.2">
      <c r="L1918" s="650"/>
    </row>
    <row r="1919" spans="12:12" x14ac:dyDescent="0.2">
      <c r="L1919" s="650"/>
    </row>
    <row r="1920" spans="12:12" x14ac:dyDescent="0.2">
      <c r="L1920" s="650"/>
    </row>
    <row r="1921" spans="12:12" x14ac:dyDescent="0.2">
      <c r="L1921" s="650"/>
    </row>
    <row r="1922" spans="12:12" x14ac:dyDescent="0.2">
      <c r="L1922" s="650"/>
    </row>
    <row r="1923" spans="12:12" x14ac:dyDescent="0.2">
      <c r="L1923" s="650"/>
    </row>
    <row r="1924" spans="12:12" x14ac:dyDescent="0.2">
      <c r="L1924" s="650"/>
    </row>
    <row r="1925" spans="12:12" x14ac:dyDescent="0.2">
      <c r="L1925" s="650"/>
    </row>
    <row r="1926" spans="12:12" x14ac:dyDescent="0.2">
      <c r="L1926" s="650"/>
    </row>
    <row r="1927" spans="12:12" x14ac:dyDescent="0.2">
      <c r="L1927" s="650"/>
    </row>
    <row r="1928" spans="12:12" x14ac:dyDescent="0.2">
      <c r="L1928" s="650"/>
    </row>
    <row r="1929" spans="12:12" x14ac:dyDescent="0.2">
      <c r="L1929" s="650"/>
    </row>
    <row r="1930" spans="12:12" x14ac:dyDescent="0.2">
      <c r="L1930" s="650"/>
    </row>
    <row r="1931" spans="12:12" x14ac:dyDescent="0.2">
      <c r="L1931" s="650"/>
    </row>
    <row r="1932" spans="12:12" x14ac:dyDescent="0.2">
      <c r="L1932" s="650"/>
    </row>
    <row r="1933" spans="12:12" x14ac:dyDescent="0.2">
      <c r="L1933" s="650"/>
    </row>
    <row r="1934" spans="12:12" x14ac:dyDescent="0.2">
      <c r="L1934" s="650"/>
    </row>
    <row r="1935" spans="12:12" x14ac:dyDescent="0.2">
      <c r="L1935" s="650"/>
    </row>
    <row r="1936" spans="12:12" x14ac:dyDescent="0.2">
      <c r="L1936" s="650"/>
    </row>
    <row r="1937" spans="12:12" x14ac:dyDescent="0.2">
      <c r="L1937" s="650"/>
    </row>
    <row r="1938" spans="12:12" x14ac:dyDescent="0.2">
      <c r="L1938" s="650"/>
    </row>
    <row r="1939" spans="12:12" x14ac:dyDescent="0.2">
      <c r="L1939" s="650"/>
    </row>
    <row r="1940" spans="12:12" x14ac:dyDescent="0.2">
      <c r="L1940" s="650"/>
    </row>
    <row r="1941" spans="12:12" x14ac:dyDescent="0.2">
      <c r="L1941" s="650"/>
    </row>
    <row r="1942" spans="12:12" x14ac:dyDescent="0.2">
      <c r="L1942" s="650"/>
    </row>
    <row r="1943" spans="12:12" x14ac:dyDescent="0.2">
      <c r="L1943" s="650"/>
    </row>
    <row r="1944" spans="12:12" x14ac:dyDescent="0.2">
      <c r="L1944" s="650"/>
    </row>
    <row r="1945" spans="12:12" x14ac:dyDescent="0.2">
      <c r="L1945" s="650"/>
    </row>
    <row r="1946" spans="12:12" x14ac:dyDescent="0.2">
      <c r="L1946" s="650"/>
    </row>
    <row r="1947" spans="12:12" x14ac:dyDescent="0.2">
      <c r="L1947" s="650"/>
    </row>
    <row r="1948" spans="12:12" x14ac:dyDescent="0.2">
      <c r="L1948" s="650"/>
    </row>
    <row r="1949" spans="12:12" x14ac:dyDescent="0.2">
      <c r="L1949" s="650"/>
    </row>
    <row r="1950" spans="12:12" x14ac:dyDescent="0.2">
      <c r="L1950" s="650"/>
    </row>
    <row r="1951" spans="12:12" x14ac:dyDescent="0.2">
      <c r="L1951" s="650"/>
    </row>
    <row r="1952" spans="12:12" x14ac:dyDescent="0.2">
      <c r="L1952" s="650"/>
    </row>
    <row r="1953" spans="12:12" x14ac:dyDescent="0.2">
      <c r="L1953" s="650"/>
    </row>
    <row r="1954" spans="12:12" x14ac:dyDescent="0.2">
      <c r="L1954" s="650"/>
    </row>
    <row r="1955" spans="12:12" x14ac:dyDescent="0.2">
      <c r="L1955" s="650"/>
    </row>
    <row r="1956" spans="12:12" x14ac:dyDescent="0.2">
      <c r="L1956" s="650"/>
    </row>
    <row r="1957" spans="12:12" x14ac:dyDescent="0.2">
      <c r="L1957" s="650"/>
    </row>
    <row r="1958" spans="12:12" x14ac:dyDescent="0.2">
      <c r="L1958" s="650"/>
    </row>
    <row r="1959" spans="12:12" x14ac:dyDescent="0.2">
      <c r="L1959" s="650"/>
    </row>
    <row r="1960" spans="12:12" x14ac:dyDescent="0.2">
      <c r="L1960" s="650"/>
    </row>
    <row r="1961" spans="12:12" x14ac:dyDescent="0.2">
      <c r="L1961" s="650"/>
    </row>
    <row r="1962" spans="12:12" x14ac:dyDescent="0.2">
      <c r="L1962" s="650"/>
    </row>
    <row r="1963" spans="12:12" x14ac:dyDescent="0.2">
      <c r="L1963" s="650"/>
    </row>
    <row r="1964" spans="12:12" x14ac:dyDescent="0.2">
      <c r="L1964" s="650"/>
    </row>
    <row r="1965" spans="12:12" x14ac:dyDescent="0.2">
      <c r="L1965" s="650"/>
    </row>
    <row r="1966" spans="12:12" x14ac:dyDescent="0.2">
      <c r="L1966" s="650"/>
    </row>
    <row r="1967" spans="12:12" x14ac:dyDescent="0.2">
      <c r="L1967" s="650"/>
    </row>
    <row r="1968" spans="12:12" x14ac:dyDescent="0.2">
      <c r="L1968" s="650"/>
    </row>
    <row r="1969" spans="12:12" x14ac:dyDescent="0.2">
      <c r="L1969" s="650"/>
    </row>
    <row r="1970" spans="12:12" x14ac:dyDescent="0.2">
      <c r="L1970" s="650"/>
    </row>
    <row r="1971" spans="12:12" x14ac:dyDescent="0.2">
      <c r="L1971" s="650"/>
    </row>
    <row r="1972" spans="12:12" x14ac:dyDescent="0.2">
      <c r="L1972" s="650"/>
    </row>
    <row r="1973" spans="12:12" x14ac:dyDescent="0.2">
      <c r="L1973" s="650"/>
    </row>
    <row r="1974" spans="12:12" x14ac:dyDescent="0.2">
      <c r="L1974" s="650"/>
    </row>
    <row r="1975" spans="12:12" x14ac:dyDescent="0.2">
      <c r="L1975" s="650"/>
    </row>
    <row r="1976" spans="12:12" x14ac:dyDescent="0.2">
      <c r="L1976" s="650"/>
    </row>
    <row r="1977" spans="12:12" x14ac:dyDescent="0.2">
      <c r="L1977" s="650"/>
    </row>
    <row r="1978" spans="12:12" x14ac:dyDescent="0.2">
      <c r="L1978" s="650"/>
    </row>
    <row r="1979" spans="12:12" x14ac:dyDescent="0.2">
      <c r="L1979" s="650"/>
    </row>
    <row r="1980" spans="12:12" x14ac:dyDescent="0.2">
      <c r="L1980" s="650"/>
    </row>
    <row r="1981" spans="12:12" x14ac:dyDescent="0.2">
      <c r="L1981" s="650"/>
    </row>
    <row r="1982" spans="12:12" x14ac:dyDescent="0.2">
      <c r="L1982" s="650"/>
    </row>
    <row r="1983" spans="12:12" x14ac:dyDescent="0.2">
      <c r="L1983" s="650"/>
    </row>
    <row r="1984" spans="12:12" x14ac:dyDescent="0.2">
      <c r="L1984" s="650"/>
    </row>
    <row r="1985" spans="12:12" x14ac:dyDescent="0.2">
      <c r="L1985" s="650"/>
    </row>
    <row r="1986" spans="12:12" x14ac:dyDescent="0.2">
      <c r="L1986" s="650"/>
    </row>
    <row r="1987" spans="12:12" x14ac:dyDescent="0.2">
      <c r="L1987" s="650"/>
    </row>
    <row r="1988" spans="12:12" x14ac:dyDescent="0.2">
      <c r="L1988" s="650"/>
    </row>
    <row r="1989" spans="12:12" x14ac:dyDescent="0.2">
      <c r="L1989" s="650"/>
    </row>
    <row r="1990" spans="12:12" x14ac:dyDescent="0.2">
      <c r="L1990" s="650"/>
    </row>
    <row r="1991" spans="12:12" x14ac:dyDescent="0.2">
      <c r="L1991" s="650"/>
    </row>
    <row r="1992" spans="12:12" x14ac:dyDescent="0.2">
      <c r="L1992" s="650"/>
    </row>
    <row r="1993" spans="12:12" x14ac:dyDescent="0.2">
      <c r="L1993" s="650"/>
    </row>
    <row r="1994" spans="12:12" x14ac:dyDescent="0.2">
      <c r="L1994" s="650"/>
    </row>
    <row r="1995" spans="12:12" x14ac:dyDescent="0.2">
      <c r="L1995" s="650"/>
    </row>
    <row r="1996" spans="12:12" x14ac:dyDescent="0.2">
      <c r="L1996" s="650"/>
    </row>
    <row r="1997" spans="12:12" x14ac:dyDescent="0.2">
      <c r="L1997" s="650"/>
    </row>
    <row r="1998" spans="12:12" x14ac:dyDescent="0.2">
      <c r="L1998" s="650"/>
    </row>
    <row r="1999" spans="12:12" x14ac:dyDescent="0.2">
      <c r="L1999" s="650"/>
    </row>
    <row r="2000" spans="12:12" x14ac:dyDescent="0.2">
      <c r="L2000" s="650"/>
    </row>
    <row r="2001" spans="12:12" x14ac:dyDescent="0.2">
      <c r="L2001" s="650"/>
    </row>
    <row r="2002" spans="12:12" x14ac:dyDescent="0.2">
      <c r="L2002" s="650"/>
    </row>
    <row r="2003" spans="12:12" x14ac:dyDescent="0.2">
      <c r="L2003" s="650"/>
    </row>
    <row r="2004" spans="12:12" x14ac:dyDescent="0.2">
      <c r="L2004" s="650"/>
    </row>
    <row r="2005" spans="12:12" x14ac:dyDescent="0.2">
      <c r="L2005" s="650"/>
    </row>
    <row r="2006" spans="12:12" x14ac:dyDescent="0.2">
      <c r="L2006" s="650"/>
    </row>
    <row r="2007" spans="12:12" x14ac:dyDescent="0.2">
      <c r="L2007" s="650"/>
    </row>
    <row r="2008" spans="12:12" x14ac:dyDescent="0.2">
      <c r="L2008" s="650"/>
    </row>
    <row r="2009" spans="12:12" x14ac:dyDescent="0.2">
      <c r="L2009" s="650"/>
    </row>
    <row r="2010" spans="12:12" x14ac:dyDescent="0.2">
      <c r="L2010" s="650"/>
    </row>
    <row r="2011" spans="12:12" x14ac:dyDescent="0.2">
      <c r="L2011" s="650"/>
    </row>
    <row r="2012" spans="12:12" x14ac:dyDescent="0.2">
      <c r="L2012" s="650"/>
    </row>
    <row r="2013" spans="12:12" x14ac:dyDescent="0.2">
      <c r="L2013" s="650"/>
    </row>
    <row r="2014" spans="12:12" x14ac:dyDescent="0.2">
      <c r="L2014" s="650"/>
    </row>
    <row r="2015" spans="12:12" x14ac:dyDescent="0.2">
      <c r="L2015" s="650"/>
    </row>
    <row r="2016" spans="12:12" x14ac:dyDescent="0.2">
      <c r="L2016" s="650"/>
    </row>
    <row r="2017" spans="12:12" x14ac:dyDescent="0.2">
      <c r="L2017" s="650"/>
    </row>
    <row r="2018" spans="12:12" x14ac:dyDescent="0.2">
      <c r="L2018" s="650"/>
    </row>
    <row r="2019" spans="12:12" x14ac:dyDescent="0.2">
      <c r="L2019" s="650"/>
    </row>
    <row r="2020" spans="12:12" x14ac:dyDescent="0.2">
      <c r="L2020" s="650"/>
    </row>
    <row r="2021" spans="12:12" x14ac:dyDescent="0.2">
      <c r="L2021" s="650"/>
    </row>
    <row r="2022" spans="12:12" x14ac:dyDescent="0.2">
      <c r="L2022" s="650"/>
    </row>
    <row r="2023" spans="12:12" x14ac:dyDescent="0.2">
      <c r="L2023" s="650"/>
    </row>
    <row r="2024" spans="12:12" x14ac:dyDescent="0.2">
      <c r="L2024" s="650"/>
    </row>
    <row r="2025" spans="12:12" x14ac:dyDescent="0.2">
      <c r="L2025" s="650"/>
    </row>
    <row r="2026" spans="12:12" x14ac:dyDescent="0.2">
      <c r="L2026" s="650"/>
    </row>
    <row r="2027" spans="12:12" x14ac:dyDescent="0.2">
      <c r="L2027" s="650"/>
    </row>
    <row r="2028" spans="12:12" x14ac:dyDescent="0.2">
      <c r="L2028" s="650"/>
    </row>
    <row r="2029" spans="12:12" x14ac:dyDescent="0.2">
      <c r="L2029" s="650"/>
    </row>
    <row r="2030" spans="12:12" x14ac:dyDescent="0.2">
      <c r="L2030" s="650"/>
    </row>
    <row r="2031" spans="12:12" x14ac:dyDescent="0.2">
      <c r="L2031" s="650"/>
    </row>
    <row r="2032" spans="12:12" x14ac:dyDescent="0.2">
      <c r="L2032" s="650"/>
    </row>
    <row r="2033" spans="12:12" x14ac:dyDescent="0.2">
      <c r="L2033" s="650"/>
    </row>
    <row r="2034" spans="12:12" x14ac:dyDescent="0.2">
      <c r="L2034" s="650"/>
    </row>
    <row r="2035" spans="12:12" x14ac:dyDescent="0.2">
      <c r="L2035" s="650"/>
    </row>
    <row r="2036" spans="12:12" x14ac:dyDescent="0.2">
      <c r="L2036" s="650"/>
    </row>
    <row r="2037" spans="12:12" x14ac:dyDescent="0.2">
      <c r="L2037" s="650"/>
    </row>
    <row r="2038" spans="12:12" x14ac:dyDescent="0.2">
      <c r="L2038" s="650"/>
    </row>
    <row r="2039" spans="12:12" x14ac:dyDescent="0.2">
      <c r="L2039" s="650"/>
    </row>
    <row r="2040" spans="12:12" x14ac:dyDescent="0.2">
      <c r="L2040" s="650"/>
    </row>
    <row r="2041" spans="12:12" x14ac:dyDescent="0.2">
      <c r="L2041" s="650"/>
    </row>
    <row r="2042" spans="12:12" x14ac:dyDescent="0.2">
      <c r="L2042" s="650"/>
    </row>
    <row r="2043" spans="12:12" x14ac:dyDescent="0.2">
      <c r="L2043" s="650"/>
    </row>
    <row r="2044" spans="12:12" x14ac:dyDescent="0.2">
      <c r="L2044" s="650"/>
    </row>
    <row r="2045" spans="12:12" x14ac:dyDescent="0.2">
      <c r="L2045" s="650"/>
    </row>
    <row r="2046" spans="12:12" x14ac:dyDescent="0.2">
      <c r="L2046" s="650"/>
    </row>
    <row r="2047" spans="12:12" x14ac:dyDescent="0.2">
      <c r="L2047" s="650"/>
    </row>
    <row r="2048" spans="12:12" x14ac:dyDescent="0.2">
      <c r="L2048" s="650"/>
    </row>
    <row r="2049" spans="12:12" x14ac:dyDescent="0.2">
      <c r="L2049" s="650"/>
    </row>
    <row r="2050" spans="12:12" x14ac:dyDescent="0.2">
      <c r="L2050" s="650"/>
    </row>
    <row r="2051" spans="12:12" x14ac:dyDescent="0.2">
      <c r="L2051" s="650"/>
    </row>
    <row r="2052" spans="12:12" x14ac:dyDescent="0.2">
      <c r="L2052" s="650"/>
    </row>
    <row r="2053" spans="12:12" x14ac:dyDescent="0.2">
      <c r="L2053" s="650"/>
    </row>
    <row r="2054" spans="12:12" x14ac:dyDescent="0.2">
      <c r="L2054" s="650"/>
    </row>
    <row r="2055" spans="12:12" x14ac:dyDescent="0.2">
      <c r="L2055" s="650"/>
    </row>
    <row r="2056" spans="12:12" x14ac:dyDescent="0.2">
      <c r="L2056" s="650"/>
    </row>
    <row r="2057" spans="12:12" x14ac:dyDescent="0.2">
      <c r="L2057" s="650"/>
    </row>
    <row r="2058" spans="12:12" x14ac:dyDescent="0.2">
      <c r="L2058" s="650"/>
    </row>
    <row r="2059" spans="12:12" x14ac:dyDescent="0.2">
      <c r="L2059" s="650"/>
    </row>
    <row r="2060" spans="12:12" x14ac:dyDescent="0.2">
      <c r="L2060" s="650"/>
    </row>
    <row r="2061" spans="12:12" x14ac:dyDescent="0.2">
      <c r="L2061" s="650"/>
    </row>
    <row r="2062" spans="12:12" x14ac:dyDescent="0.2">
      <c r="L2062" s="650"/>
    </row>
    <row r="2063" spans="12:12" x14ac:dyDescent="0.2">
      <c r="L2063" s="650"/>
    </row>
    <row r="2064" spans="12:12" x14ac:dyDescent="0.2">
      <c r="L2064" s="650"/>
    </row>
    <row r="2065" spans="12:12" x14ac:dyDescent="0.2">
      <c r="L2065" s="650"/>
    </row>
    <row r="2066" spans="12:12" x14ac:dyDescent="0.2">
      <c r="L2066" s="650"/>
    </row>
    <row r="2067" spans="12:12" x14ac:dyDescent="0.2">
      <c r="L2067" s="650"/>
    </row>
    <row r="2068" spans="12:12" x14ac:dyDescent="0.2">
      <c r="L2068" s="650"/>
    </row>
    <row r="2069" spans="12:12" x14ac:dyDescent="0.2">
      <c r="L2069" s="650"/>
    </row>
    <row r="2070" spans="12:12" x14ac:dyDescent="0.2">
      <c r="L2070" s="650"/>
    </row>
    <row r="2071" spans="12:12" x14ac:dyDescent="0.2">
      <c r="L2071" s="650"/>
    </row>
    <row r="2072" spans="12:12" x14ac:dyDescent="0.2">
      <c r="L2072" s="650"/>
    </row>
    <row r="2073" spans="12:12" x14ac:dyDescent="0.2">
      <c r="L2073" s="650"/>
    </row>
    <row r="2074" spans="12:12" x14ac:dyDescent="0.2">
      <c r="L2074" s="650"/>
    </row>
    <row r="2075" spans="12:12" x14ac:dyDescent="0.2">
      <c r="L2075" s="650"/>
    </row>
    <row r="2076" spans="12:12" x14ac:dyDescent="0.2">
      <c r="L2076" s="650"/>
    </row>
    <row r="2077" spans="12:12" x14ac:dyDescent="0.2">
      <c r="L2077" s="650"/>
    </row>
    <row r="2078" spans="12:12" x14ac:dyDescent="0.2">
      <c r="L2078" s="650"/>
    </row>
    <row r="2079" spans="12:12" x14ac:dyDescent="0.2">
      <c r="L2079" s="650"/>
    </row>
    <row r="2080" spans="12:12" x14ac:dyDescent="0.2">
      <c r="L2080" s="650"/>
    </row>
    <row r="2081" spans="12:12" x14ac:dyDescent="0.2">
      <c r="L2081" s="650"/>
    </row>
    <row r="2082" spans="12:12" x14ac:dyDescent="0.2">
      <c r="L2082" s="650"/>
    </row>
    <row r="2083" spans="12:12" x14ac:dyDescent="0.2">
      <c r="L2083" s="650"/>
    </row>
    <row r="2084" spans="12:12" x14ac:dyDescent="0.2">
      <c r="L2084" s="650"/>
    </row>
    <row r="2085" spans="12:12" x14ac:dyDescent="0.2">
      <c r="L2085" s="650"/>
    </row>
    <row r="2086" spans="12:12" x14ac:dyDescent="0.2">
      <c r="L2086" s="650"/>
    </row>
    <row r="2087" spans="12:12" x14ac:dyDescent="0.2">
      <c r="L2087" s="650"/>
    </row>
    <row r="2088" spans="12:12" x14ac:dyDescent="0.2">
      <c r="L2088" s="650"/>
    </row>
    <row r="2089" spans="12:12" x14ac:dyDescent="0.2">
      <c r="L2089" s="650"/>
    </row>
    <row r="2090" spans="12:12" x14ac:dyDescent="0.2">
      <c r="L2090" s="650"/>
    </row>
    <row r="2091" spans="12:12" x14ac:dyDescent="0.2">
      <c r="L2091" s="650"/>
    </row>
    <row r="2092" spans="12:12" x14ac:dyDescent="0.2">
      <c r="L2092" s="650"/>
    </row>
    <row r="2093" spans="12:12" x14ac:dyDescent="0.2">
      <c r="L2093" s="650"/>
    </row>
    <row r="2094" spans="12:12" x14ac:dyDescent="0.2">
      <c r="L2094" s="650"/>
    </row>
    <row r="2095" spans="12:12" x14ac:dyDescent="0.2">
      <c r="L2095" s="650"/>
    </row>
    <row r="2096" spans="12:12" x14ac:dyDescent="0.2">
      <c r="L2096" s="650"/>
    </row>
    <row r="2097" spans="12:12" x14ac:dyDescent="0.2">
      <c r="L2097" s="650"/>
    </row>
    <row r="2098" spans="12:12" x14ac:dyDescent="0.2">
      <c r="L2098" s="650"/>
    </row>
    <row r="2099" spans="12:12" x14ac:dyDescent="0.2">
      <c r="L2099" s="650"/>
    </row>
    <row r="2100" spans="12:12" x14ac:dyDescent="0.2">
      <c r="L2100" s="650"/>
    </row>
    <row r="2101" spans="12:12" x14ac:dyDescent="0.2">
      <c r="L2101" s="650"/>
    </row>
    <row r="2102" spans="12:12" x14ac:dyDescent="0.2">
      <c r="L2102" s="650"/>
    </row>
    <row r="2103" spans="12:12" x14ac:dyDescent="0.2">
      <c r="L2103" s="650"/>
    </row>
    <row r="2104" spans="12:12" x14ac:dyDescent="0.2">
      <c r="L2104" s="650"/>
    </row>
    <row r="2105" spans="12:12" x14ac:dyDescent="0.2">
      <c r="L2105" s="650"/>
    </row>
    <row r="2106" spans="12:12" x14ac:dyDescent="0.2">
      <c r="L2106" s="650"/>
    </row>
    <row r="2107" spans="12:12" x14ac:dyDescent="0.2">
      <c r="L2107" s="650"/>
    </row>
    <row r="2108" spans="12:12" x14ac:dyDescent="0.2">
      <c r="L2108" s="650"/>
    </row>
    <row r="2109" spans="12:12" x14ac:dyDescent="0.2">
      <c r="L2109" s="650"/>
    </row>
    <row r="2110" spans="12:12" x14ac:dyDescent="0.2">
      <c r="L2110" s="650"/>
    </row>
    <row r="2111" spans="12:12" x14ac:dyDescent="0.2">
      <c r="L2111" s="650"/>
    </row>
    <row r="2112" spans="12:12" x14ac:dyDescent="0.2">
      <c r="L2112" s="650"/>
    </row>
    <row r="2113" spans="12:12" x14ac:dyDescent="0.2">
      <c r="L2113" s="650"/>
    </row>
    <row r="2114" spans="12:12" x14ac:dyDescent="0.2">
      <c r="L2114" s="650"/>
    </row>
    <row r="2115" spans="12:12" x14ac:dyDescent="0.2">
      <c r="L2115" s="650"/>
    </row>
    <row r="2116" spans="12:12" x14ac:dyDescent="0.2">
      <c r="L2116" s="650"/>
    </row>
    <row r="2117" spans="12:12" x14ac:dyDescent="0.2">
      <c r="L2117" s="650"/>
    </row>
    <row r="2118" spans="12:12" x14ac:dyDescent="0.2">
      <c r="L2118" s="650"/>
    </row>
    <row r="2119" spans="12:12" x14ac:dyDescent="0.2">
      <c r="L2119" s="650"/>
    </row>
    <row r="2120" spans="12:12" x14ac:dyDescent="0.2">
      <c r="L2120" s="650"/>
    </row>
    <row r="2121" spans="12:12" x14ac:dyDescent="0.2">
      <c r="L2121" s="650"/>
    </row>
    <row r="2122" spans="12:12" x14ac:dyDescent="0.2">
      <c r="L2122" s="650"/>
    </row>
    <row r="2123" spans="12:12" x14ac:dyDescent="0.2">
      <c r="L2123" s="650"/>
    </row>
    <row r="2124" spans="12:12" x14ac:dyDescent="0.2">
      <c r="L2124" s="650"/>
    </row>
    <row r="2125" spans="12:12" x14ac:dyDescent="0.2">
      <c r="L2125" s="650"/>
    </row>
    <row r="2126" spans="12:12" x14ac:dyDescent="0.2">
      <c r="L2126" s="650"/>
    </row>
    <row r="2127" spans="12:12" x14ac:dyDescent="0.2">
      <c r="L2127" s="650"/>
    </row>
    <row r="2128" spans="12:12" x14ac:dyDescent="0.2">
      <c r="L2128" s="650"/>
    </row>
    <row r="2129" spans="12:12" x14ac:dyDescent="0.2">
      <c r="L2129" s="650"/>
    </row>
    <row r="2130" spans="12:12" x14ac:dyDescent="0.2">
      <c r="L2130" s="650"/>
    </row>
    <row r="2131" spans="12:12" x14ac:dyDescent="0.2">
      <c r="L2131" s="650"/>
    </row>
    <row r="2132" spans="12:12" x14ac:dyDescent="0.2">
      <c r="L2132" s="650"/>
    </row>
    <row r="2133" spans="12:12" x14ac:dyDescent="0.2">
      <c r="L2133" s="650"/>
    </row>
    <row r="2134" spans="12:12" x14ac:dyDescent="0.2">
      <c r="L2134" s="650"/>
    </row>
    <row r="2135" spans="12:12" x14ac:dyDescent="0.2">
      <c r="L2135" s="650"/>
    </row>
    <row r="2136" spans="12:12" x14ac:dyDescent="0.2">
      <c r="L2136" s="650"/>
    </row>
    <row r="2137" spans="12:12" x14ac:dyDescent="0.2">
      <c r="L2137" s="650"/>
    </row>
    <row r="2138" spans="12:12" x14ac:dyDescent="0.2">
      <c r="L2138" s="650"/>
    </row>
    <row r="2139" spans="12:12" x14ac:dyDescent="0.2">
      <c r="L2139" s="650"/>
    </row>
    <row r="2140" spans="12:12" x14ac:dyDescent="0.2">
      <c r="L2140" s="650"/>
    </row>
    <row r="2141" spans="12:12" x14ac:dyDescent="0.2">
      <c r="L2141" s="650"/>
    </row>
    <row r="2142" spans="12:12" x14ac:dyDescent="0.2">
      <c r="L2142" s="650"/>
    </row>
    <row r="2143" spans="12:12" x14ac:dyDescent="0.2">
      <c r="L2143" s="650"/>
    </row>
    <row r="2144" spans="12:12" x14ac:dyDescent="0.2">
      <c r="L2144" s="650"/>
    </row>
    <row r="2145" spans="12:12" x14ac:dyDescent="0.2">
      <c r="L2145" s="650"/>
    </row>
    <row r="2146" spans="12:12" x14ac:dyDescent="0.2">
      <c r="L2146" s="650"/>
    </row>
    <row r="2147" spans="12:12" x14ac:dyDescent="0.2">
      <c r="L2147" s="650"/>
    </row>
    <row r="2148" spans="12:12" x14ac:dyDescent="0.2">
      <c r="L2148" s="650"/>
    </row>
    <row r="2149" spans="12:12" x14ac:dyDescent="0.2">
      <c r="L2149" s="650"/>
    </row>
    <row r="2150" spans="12:12" x14ac:dyDescent="0.2">
      <c r="L2150" s="650"/>
    </row>
    <row r="2151" spans="12:12" x14ac:dyDescent="0.2">
      <c r="L2151" s="650"/>
    </row>
    <row r="2152" spans="12:12" x14ac:dyDescent="0.2">
      <c r="L2152" s="650"/>
    </row>
    <row r="2153" spans="12:12" x14ac:dyDescent="0.2">
      <c r="L2153" s="650"/>
    </row>
    <row r="2154" spans="12:12" x14ac:dyDescent="0.2">
      <c r="L2154" s="650"/>
    </row>
    <row r="2155" spans="12:12" x14ac:dyDescent="0.2">
      <c r="L2155" s="650"/>
    </row>
    <row r="2156" spans="12:12" x14ac:dyDescent="0.2">
      <c r="L2156" s="650"/>
    </row>
    <row r="2157" spans="12:12" x14ac:dyDescent="0.2">
      <c r="L2157" s="650"/>
    </row>
    <row r="2158" spans="12:12" x14ac:dyDescent="0.2">
      <c r="L2158" s="650"/>
    </row>
    <row r="2159" spans="12:12" x14ac:dyDescent="0.2">
      <c r="L2159" s="650"/>
    </row>
    <row r="2160" spans="12:12" x14ac:dyDescent="0.2">
      <c r="L2160" s="650"/>
    </row>
    <row r="2161" spans="12:12" x14ac:dyDescent="0.2">
      <c r="L2161" s="650"/>
    </row>
    <row r="2162" spans="12:12" x14ac:dyDescent="0.2">
      <c r="L2162" s="650"/>
    </row>
    <row r="2163" spans="12:12" x14ac:dyDescent="0.2">
      <c r="L2163" s="650"/>
    </row>
    <row r="2164" spans="12:12" x14ac:dyDescent="0.2">
      <c r="L2164" s="650"/>
    </row>
    <row r="2165" spans="12:12" x14ac:dyDescent="0.2">
      <c r="L2165" s="650"/>
    </row>
    <row r="2166" spans="12:12" x14ac:dyDescent="0.2">
      <c r="L2166" s="650"/>
    </row>
    <row r="2167" spans="12:12" x14ac:dyDescent="0.2">
      <c r="L2167" s="650"/>
    </row>
    <row r="2168" spans="12:12" x14ac:dyDescent="0.2">
      <c r="L2168" s="650"/>
    </row>
    <row r="2169" spans="12:12" x14ac:dyDescent="0.2">
      <c r="L2169" s="650"/>
    </row>
    <row r="2170" spans="12:12" x14ac:dyDescent="0.2">
      <c r="L2170" s="650"/>
    </row>
    <row r="2171" spans="12:12" x14ac:dyDescent="0.2">
      <c r="L2171" s="650"/>
    </row>
    <row r="2172" spans="12:12" x14ac:dyDescent="0.2">
      <c r="L2172" s="650"/>
    </row>
    <row r="2173" spans="12:12" x14ac:dyDescent="0.2">
      <c r="L2173" s="650"/>
    </row>
    <row r="2174" spans="12:12" x14ac:dyDescent="0.2">
      <c r="L2174" s="650"/>
    </row>
    <row r="2175" spans="12:12" x14ac:dyDescent="0.2">
      <c r="L2175" s="650"/>
    </row>
    <row r="2176" spans="12:12" x14ac:dyDescent="0.2">
      <c r="L2176" s="650"/>
    </row>
    <row r="2177" spans="12:12" x14ac:dyDescent="0.2">
      <c r="L2177" s="650"/>
    </row>
    <row r="2178" spans="12:12" x14ac:dyDescent="0.2">
      <c r="L2178" s="650"/>
    </row>
    <row r="2179" spans="12:12" x14ac:dyDescent="0.2">
      <c r="L2179" s="650"/>
    </row>
    <row r="2180" spans="12:12" x14ac:dyDescent="0.2">
      <c r="L2180" s="650"/>
    </row>
    <row r="2181" spans="12:12" x14ac:dyDescent="0.2">
      <c r="L2181" s="650"/>
    </row>
    <row r="2182" spans="12:12" x14ac:dyDescent="0.2">
      <c r="L2182" s="650"/>
    </row>
    <row r="2183" spans="12:12" x14ac:dyDescent="0.2">
      <c r="L2183" s="650"/>
    </row>
    <row r="2184" spans="12:12" x14ac:dyDescent="0.2">
      <c r="L2184" s="650"/>
    </row>
    <row r="2185" spans="12:12" x14ac:dyDescent="0.2">
      <c r="L2185" s="650"/>
    </row>
    <row r="2186" spans="12:12" x14ac:dyDescent="0.2">
      <c r="L2186" s="650"/>
    </row>
    <row r="2187" spans="12:12" x14ac:dyDescent="0.2">
      <c r="L2187" s="650"/>
    </row>
    <row r="2188" spans="12:12" x14ac:dyDescent="0.2">
      <c r="L2188" s="650"/>
    </row>
    <row r="2189" spans="12:12" x14ac:dyDescent="0.2">
      <c r="L2189" s="650"/>
    </row>
    <row r="2190" spans="12:12" x14ac:dyDescent="0.2">
      <c r="L2190" s="650"/>
    </row>
    <row r="2191" spans="12:12" x14ac:dyDescent="0.2">
      <c r="L2191" s="650"/>
    </row>
    <row r="2192" spans="12:12" x14ac:dyDescent="0.2">
      <c r="L2192" s="650"/>
    </row>
    <row r="2193" spans="12:12" x14ac:dyDescent="0.2">
      <c r="L2193" s="650"/>
    </row>
    <row r="2194" spans="12:12" x14ac:dyDescent="0.2">
      <c r="L2194" s="650"/>
    </row>
    <row r="2195" spans="12:12" x14ac:dyDescent="0.2">
      <c r="L2195" s="650"/>
    </row>
    <row r="2196" spans="12:12" x14ac:dyDescent="0.2">
      <c r="L2196" s="650"/>
    </row>
    <row r="2197" spans="12:12" x14ac:dyDescent="0.2">
      <c r="L2197" s="650"/>
    </row>
    <row r="2198" spans="12:12" x14ac:dyDescent="0.2">
      <c r="L2198" s="650"/>
    </row>
    <row r="2199" spans="12:12" x14ac:dyDescent="0.2">
      <c r="L2199" s="650"/>
    </row>
    <row r="2200" spans="12:12" x14ac:dyDescent="0.2">
      <c r="L2200" s="650"/>
    </row>
    <row r="2201" spans="12:12" x14ac:dyDescent="0.2">
      <c r="L2201" s="650"/>
    </row>
    <row r="2202" spans="12:12" x14ac:dyDescent="0.2">
      <c r="L2202" s="650"/>
    </row>
    <row r="2203" spans="12:12" x14ac:dyDescent="0.2">
      <c r="L2203" s="650"/>
    </row>
    <row r="2204" spans="12:12" x14ac:dyDescent="0.2">
      <c r="L2204" s="650"/>
    </row>
    <row r="2205" spans="12:12" x14ac:dyDescent="0.2">
      <c r="L2205" s="650"/>
    </row>
    <row r="2206" spans="12:12" x14ac:dyDescent="0.2">
      <c r="L2206" s="650"/>
    </row>
    <row r="2207" spans="12:12" x14ac:dyDescent="0.2">
      <c r="L2207" s="650"/>
    </row>
    <row r="2208" spans="12:12" x14ac:dyDescent="0.2">
      <c r="L2208" s="650"/>
    </row>
    <row r="2209" spans="12:12" x14ac:dyDescent="0.2">
      <c r="L2209" s="650"/>
    </row>
    <row r="2210" spans="12:12" x14ac:dyDescent="0.2">
      <c r="L2210" s="650"/>
    </row>
    <row r="2211" spans="12:12" x14ac:dyDescent="0.2">
      <c r="L2211" s="650"/>
    </row>
    <row r="2212" spans="12:12" x14ac:dyDescent="0.2">
      <c r="L2212" s="650"/>
    </row>
    <row r="2213" spans="12:12" x14ac:dyDescent="0.2">
      <c r="L2213" s="650"/>
    </row>
    <row r="2214" spans="12:12" x14ac:dyDescent="0.2">
      <c r="L2214" s="650"/>
    </row>
    <row r="2215" spans="12:12" x14ac:dyDescent="0.2">
      <c r="L2215" s="650"/>
    </row>
    <row r="2216" spans="12:12" x14ac:dyDescent="0.2">
      <c r="L2216" s="650"/>
    </row>
    <row r="2217" spans="12:12" x14ac:dyDescent="0.2">
      <c r="L2217" s="650"/>
    </row>
    <row r="2218" spans="12:12" x14ac:dyDescent="0.2">
      <c r="L2218" s="650"/>
    </row>
    <row r="2219" spans="12:12" x14ac:dyDescent="0.2">
      <c r="L2219" s="650"/>
    </row>
    <row r="2220" spans="12:12" x14ac:dyDescent="0.2">
      <c r="L2220" s="650"/>
    </row>
    <row r="2221" spans="12:12" x14ac:dyDescent="0.2">
      <c r="L2221" s="650"/>
    </row>
    <row r="2222" spans="12:12" x14ac:dyDescent="0.2">
      <c r="L2222" s="650"/>
    </row>
    <row r="2223" spans="12:12" x14ac:dyDescent="0.2">
      <c r="L2223" s="650"/>
    </row>
    <row r="2224" spans="12:12" x14ac:dyDescent="0.2">
      <c r="L2224" s="650"/>
    </row>
    <row r="2225" spans="12:12" x14ac:dyDescent="0.2">
      <c r="L2225" s="650"/>
    </row>
    <row r="2226" spans="12:12" x14ac:dyDescent="0.2">
      <c r="L2226" s="650"/>
    </row>
    <row r="2227" spans="12:12" x14ac:dyDescent="0.2">
      <c r="L2227" s="650"/>
    </row>
    <row r="2228" spans="12:12" x14ac:dyDescent="0.2">
      <c r="L2228" s="650"/>
    </row>
    <row r="2229" spans="12:12" x14ac:dyDescent="0.2">
      <c r="L2229" s="650"/>
    </row>
    <row r="2230" spans="12:12" x14ac:dyDescent="0.2">
      <c r="L2230" s="650"/>
    </row>
    <row r="2231" spans="12:12" x14ac:dyDescent="0.2">
      <c r="L2231" s="650"/>
    </row>
    <row r="2232" spans="12:12" x14ac:dyDescent="0.2">
      <c r="L2232" s="650"/>
    </row>
    <row r="2233" spans="12:12" x14ac:dyDescent="0.2">
      <c r="L2233" s="650"/>
    </row>
    <row r="2234" spans="12:12" x14ac:dyDescent="0.2">
      <c r="L2234" s="650"/>
    </row>
    <row r="2235" spans="12:12" x14ac:dyDescent="0.2">
      <c r="L2235" s="650"/>
    </row>
    <row r="2236" spans="12:12" x14ac:dyDescent="0.2">
      <c r="L2236" s="650"/>
    </row>
    <row r="2237" spans="12:12" x14ac:dyDescent="0.2">
      <c r="L2237" s="650"/>
    </row>
    <row r="2238" spans="12:12" x14ac:dyDescent="0.2">
      <c r="L2238" s="650"/>
    </row>
    <row r="2239" spans="12:12" x14ac:dyDescent="0.2">
      <c r="L2239" s="650"/>
    </row>
    <row r="2240" spans="12:12" x14ac:dyDescent="0.2">
      <c r="L2240" s="650"/>
    </row>
    <row r="2241" spans="12:12" x14ac:dyDescent="0.2">
      <c r="L2241" s="650"/>
    </row>
    <row r="2242" spans="12:12" x14ac:dyDescent="0.2">
      <c r="L2242" s="650"/>
    </row>
    <row r="2243" spans="12:12" x14ac:dyDescent="0.2">
      <c r="L2243" s="650"/>
    </row>
    <row r="2244" spans="12:12" x14ac:dyDescent="0.2">
      <c r="L2244" s="650"/>
    </row>
    <row r="2245" spans="12:12" x14ac:dyDescent="0.2">
      <c r="L2245" s="650"/>
    </row>
    <row r="2246" spans="12:12" x14ac:dyDescent="0.2">
      <c r="L2246" s="650"/>
    </row>
    <row r="2247" spans="12:12" x14ac:dyDescent="0.2">
      <c r="L2247" s="650"/>
    </row>
    <row r="2248" spans="12:12" x14ac:dyDescent="0.2">
      <c r="L2248" s="650"/>
    </row>
    <row r="2249" spans="12:12" x14ac:dyDescent="0.2">
      <c r="L2249" s="650"/>
    </row>
    <row r="2250" spans="12:12" x14ac:dyDescent="0.2">
      <c r="L2250" s="650"/>
    </row>
    <row r="2251" spans="12:12" x14ac:dyDescent="0.2">
      <c r="L2251" s="650"/>
    </row>
    <row r="2252" spans="12:12" x14ac:dyDescent="0.2">
      <c r="L2252" s="650"/>
    </row>
    <row r="2253" spans="12:12" x14ac:dyDescent="0.2">
      <c r="L2253" s="650"/>
    </row>
    <row r="2254" spans="12:12" x14ac:dyDescent="0.2">
      <c r="L2254" s="650"/>
    </row>
    <row r="2255" spans="12:12" x14ac:dyDescent="0.2">
      <c r="L2255" s="650"/>
    </row>
    <row r="2256" spans="12:12" x14ac:dyDescent="0.2">
      <c r="L2256" s="650"/>
    </row>
    <row r="2257" spans="12:12" x14ac:dyDescent="0.2">
      <c r="L2257" s="650"/>
    </row>
    <row r="2258" spans="12:12" x14ac:dyDescent="0.2">
      <c r="L2258" s="650"/>
    </row>
    <row r="2259" spans="12:12" x14ac:dyDescent="0.2">
      <c r="L2259" s="650"/>
    </row>
    <row r="2260" spans="12:12" x14ac:dyDescent="0.2">
      <c r="L2260" s="650"/>
    </row>
    <row r="2261" spans="12:12" x14ac:dyDescent="0.2">
      <c r="L2261" s="650"/>
    </row>
    <row r="2262" spans="12:12" x14ac:dyDescent="0.2">
      <c r="L2262" s="650"/>
    </row>
    <row r="2263" spans="12:12" x14ac:dyDescent="0.2">
      <c r="L2263" s="650"/>
    </row>
    <row r="2264" spans="12:12" x14ac:dyDescent="0.2">
      <c r="L2264" s="650"/>
    </row>
    <row r="2265" spans="12:12" x14ac:dyDescent="0.2">
      <c r="L2265" s="650"/>
    </row>
    <row r="2266" spans="12:12" x14ac:dyDescent="0.2">
      <c r="L2266" s="650"/>
    </row>
    <row r="2267" spans="12:12" x14ac:dyDescent="0.2">
      <c r="L2267" s="650"/>
    </row>
    <row r="2268" spans="12:12" x14ac:dyDescent="0.2">
      <c r="L2268" s="650"/>
    </row>
    <row r="2269" spans="12:12" x14ac:dyDescent="0.2">
      <c r="L2269" s="650"/>
    </row>
    <row r="2270" spans="12:12" x14ac:dyDescent="0.2">
      <c r="L2270" s="650"/>
    </row>
    <row r="2271" spans="12:12" x14ac:dyDescent="0.2">
      <c r="L2271" s="650"/>
    </row>
    <row r="2272" spans="12:12" x14ac:dyDescent="0.2">
      <c r="L2272" s="650"/>
    </row>
    <row r="2273" spans="12:12" x14ac:dyDescent="0.2">
      <c r="L2273" s="650"/>
    </row>
    <row r="2274" spans="12:12" x14ac:dyDescent="0.2">
      <c r="L2274" s="650"/>
    </row>
    <row r="2275" spans="12:12" x14ac:dyDescent="0.2">
      <c r="L2275" s="650"/>
    </row>
    <row r="2276" spans="12:12" x14ac:dyDescent="0.2">
      <c r="L2276" s="650"/>
    </row>
    <row r="2277" spans="12:12" x14ac:dyDescent="0.2">
      <c r="L2277" s="650"/>
    </row>
    <row r="2278" spans="12:12" x14ac:dyDescent="0.2">
      <c r="L2278" s="650"/>
    </row>
    <row r="2279" spans="12:12" x14ac:dyDescent="0.2">
      <c r="L2279" s="650"/>
    </row>
    <row r="2280" spans="12:12" x14ac:dyDescent="0.2">
      <c r="L2280" s="650"/>
    </row>
    <row r="2281" spans="12:12" x14ac:dyDescent="0.2">
      <c r="L2281" s="650"/>
    </row>
    <row r="2282" spans="12:12" x14ac:dyDescent="0.2">
      <c r="L2282" s="650"/>
    </row>
    <row r="2283" spans="12:12" x14ac:dyDescent="0.2">
      <c r="L2283" s="650"/>
    </row>
    <row r="2284" spans="12:12" x14ac:dyDescent="0.2">
      <c r="L2284" s="650"/>
    </row>
    <row r="2285" spans="12:12" x14ac:dyDescent="0.2">
      <c r="L2285" s="650"/>
    </row>
    <row r="2286" spans="12:12" x14ac:dyDescent="0.2">
      <c r="L2286" s="650"/>
    </row>
    <row r="2287" spans="12:12" x14ac:dyDescent="0.2">
      <c r="L2287" s="650"/>
    </row>
    <row r="2288" spans="12:12" x14ac:dyDescent="0.2">
      <c r="L2288" s="650"/>
    </row>
    <row r="2289" spans="12:12" x14ac:dyDescent="0.2">
      <c r="L2289" s="650"/>
    </row>
    <row r="2290" spans="12:12" x14ac:dyDescent="0.2">
      <c r="L2290" s="650"/>
    </row>
    <row r="2291" spans="12:12" x14ac:dyDescent="0.2">
      <c r="L2291" s="650"/>
    </row>
    <row r="2292" spans="12:12" x14ac:dyDescent="0.2">
      <c r="L2292" s="650"/>
    </row>
    <row r="2293" spans="12:12" x14ac:dyDescent="0.2">
      <c r="L2293" s="650"/>
    </row>
    <row r="2294" spans="12:12" x14ac:dyDescent="0.2">
      <c r="L2294" s="650"/>
    </row>
    <row r="2295" spans="12:12" x14ac:dyDescent="0.2">
      <c r="L2295" s="650"/>
    </row>
    <row r="2296" spans="12:12" x14ac:dyDescent="0.2">
      <c r="L2296" s="650"/>
    </row>
    <row r="2297" spans="12:12" x14ac:dyDescent="0.2">
      <c r="L2297" s="650"/>
    </row>
    <row r="2298" spans="12:12" x14ac:dyDescent="0.2">
      <c r="L2298" s="650"/>
    </row>
    <row r="2299" spans="12:12" x14ac:dyDescent="0.2">
      <c r="L2299" s="650"/>
    </row>
    <row r="2300" spans="12:12" x14ac:dyDescent="0.2">
      <c r="L2300" s="650"/>
    </row>
    <row r="2301" spans="12:12" x14ac:dyDescent="0.2">
      <c r="L2301" s="650"/>
    </row>
    <row r="2302" spans="12:12" x14ac:dyDescent="0.2">
      <c r="L2302" s="650"/>
    </row>
    <row r="2303" spans="12:12" x14ac:dyDescent="0.2">
      <c r="L2303" s="650"/>
    </row>
    <row r="2304" spans="12:12" x14ac:dyDescent="0.2">
      <c r="L2304" s="650"/>
    </row>
    <row r="2305" spans="12:12" x14ac:dyDescent="0.2">
      <c r="L2305" s="650"/>
    </row>
    <row r="2306" spans="12:12" x14ac:dyDescent="0.2">
      <c r="L2306" s="650"/>
    </row>
    <row r="2307" spans="12:12" x14ac:dyDescent="0.2">
      <c r="L2307" s="650"/>
    </row>
    <row r="2308" spans="12:12" x14ac:dyDescent="0.2">
      <c r="L2308" s="650"/>
    </row>
    <row r="2309" spans="12:12" x14ac:dyDescent="0.2">
      <c r="L2309" s="650"/>
    </row>
    <row r="2310" spans="12:12" x14ac:dyDescent="0.2">
      <c r="L2310" s="650"/>
    </row>
    <row r="2311" spans="12:12" x14ac:dyDescent="0.2">
      <c r="L2311" s="650"/>
    </row>
    <row r="2312" spans="12:12" x14ac:dyDescent="0.2">
      <c r="L2312" s="650"/>
    </row>
    <row r="2313" spans="12:12" x14ac:dyDescent="0.2">
      <c r="L2313" s="650"/>
    </row>
    <row r="2314" spans="12:12" x14ac:dyDescent="0.2">
      <c r="L2314" s="650"/>
    </row>
    <row r="2315" spans="12:12" x14ac:dyDescent="0.2">
      <c r="L2315" s="650"/>
    </row>
    <row r="2316" spans="12:12" x14ac:dyDescent="0.2">
      <c r="L2316" s="650"/>
    </row>
    <row r="2317" spans="12:12" x14ac:dyDescent="0.2">
      <c r="L2317" s="650"/>
    </row>
    <row r="2318" spans="12:12" x14ac:dyDescent="0.2">
      <c r="L2318" s="650"/>
    </row>
    <row r="2319" spans="12:12" x14ac:dyDescent="0.2">
      <c r="L2319" s="650"/>
    </row>
    <row r="2320" spans="12:12" x14ac:dyDescent="0.2">
      <c r="L2320" s="650"/>
    </row>
    <row r="2321" spans="12:12" x14ac:dyDescent="0.2">
      <c r="L2321" s="650"/>
    </row>
    <row r="2322" spans="12:12" x14ac:dyDescent="0.2">
      <c r="L2322" s="650"/>
    </row>
    <row r="2323" spans="12:12" x14ac:dyDescent="0.2">
      <c r="L2323" s="650"/>
    </row>
    <row r="2324" spans="12:12" x14ac:dyDescent="0.2">
      <c r="L2324" s="650"/>
    </row>
    <row r="2325" spans="12:12" x14ac:dyDescent="0.2">
      <c r="L2325" s="650"/>
    </row>
    <row r="2326" spans="12:12" x14ac:dyDescent="0.2">
      <c r="L2326" s="650"/>
    </row>
    <row r="2327" spans="12:12" x14ac:dyDescent="0.2">
      <c r="L2327" s="650"/>
    </row>
    <row r="2328" spans="12:12" x14ac:dyDescent="0.2">
      <c r="L2328" s="650"/>
    </row>
    <row r="2329" spans="12:12" x14ac:dyDescent="0.2">
      <c r="L2329" s="650"/>
    </row>
    <row r="2330" spans="12:12" x14ac:dyDescent="0.2">
      <c r="L2330" s="650"/>
    </row>
    <row r="2331" spans="12:12" x14ac:dyDescent="0.2">
      <c r="L2331" s="650"/>
    </row>
    <row r="2332" spans="12:12" x14ac:dyDescent="0.2">
      <c r="L2332" s="650"/>
    </row>
    <row r="2333" spans="12:12" x14ac:dyDescent="0.2">
      <c r="L2333" s="650"/>
    </row>
    <row r="2334" spans="12:12" x14ac:dyDescent="0.2">
      <c r="L2334" s="650"/>
    </row>
    <row r="2335" spans="12:12" x14ac:dyDescent="0.2">
      <c r="L2335" s="650"/>
    </row>
    <row r="2336" spans="12:12" x14ac:dyDescent="0.2">
      <c r="L2336" s="650"/>
    </row>
    <row r="2337" spans="12:12" x14ac:dyDescent="0.2">
      <c r="L2337" s="650"/>
    </row>
    <row r="2338" spans="12:12" x14ac:dyDescent="0.2">
      <c r="L2338" s="650"/>
    </row>
    <row r="2339" spans="12:12" x14ac:dyDescent="0.2">
      <c r="L2339" s="650"/>
    </row>
    <row r="2340" spans="12:12" x14ac:dyDescent="0.2">
      <c r="L2340" s="650"/>
    </row>
    <row r="2341" spans="12:12" x14ac:dyDescent="0.2">
      <c r="L2341" s="650"/>
    </row>
    <row r="2342" spans="12:12" x14ac:dyDescent="0.2">
      <c r="L2342" s="650"/>
    </row>
    <row r="2343" spans="12:12" x14ac:dyDescent="0.2">
      <c r="L2343" s="650"/>
    </row>
    <row r="2344" spans="12:12" x14ac:dyDescent="0.2">
      <c r="L2344" s="650"/>
    </row>
    <row r="2345" spans="12:12" x14ac:dyDescent="0.2">
      <c r="L2345" s="650"/>
    </row>
    <row r="2346" spans="12:12" x14ac:dyDescent="0.2">
      <c r="L2346" s="650"/>
    </row>
    <row r="2347" spans="12:12" x14ac:dyDescent="0.2">
      <c r="L2347" s="650"/>
    </row>
    <row r="2348" spans="12:12" x14ac:dyDescent="0.2">
      <c r="L2348" s="650"/>
    </row>
    <row r="2349" spans="12:12" x14ac:dyDescent="0.2">
      <c r="L2349" s="650"/>
    </row>
    <row r="2350" spans="12:12" x14ac:dyDescent="0.2">
      <c r="L2350" s="650"/>
    </row>
    <row r="2351" spans="12:12" x14ac:dyDescent="0.2">
      <c r="L2351" s="650"/>
    </row>
    <row r="2352" spans="12:12" x14ac:dyDescent="0.2">
      <c r="L2352" s="650"/>
    </row>
    <row r="2353" spans="12:12" x14ac:dyDescent="0.2">
      <c r="L2353" s="650"/>
    </row>
    <row r="2354" spans="12:12" x14ac:dyDescent="0.2">
      <c r="L2354" s="650"/>
    </row>
    <row r="2355" spans="12:12" x14ac:dyDescent="0.2">
      <c r="L2355" s="650"/>
    </row>
    <row r="2356" spans="12:12" x14ac:dyDescent="0.2">
      <c r="L2356" s="650"/>
    </row>
    <row r="2357" spans="12:12" x14ac:dyDescent="0.2">
      <c r="L2357" s="650"/>
    </row>
    <row r="2358" spans="12:12" x14ac:dyDescent="0.2">
      <c r="L2358" s="650"/>
    </row>
    <row r="2359" spans="12:12" x14ac:dyDescent="0.2">
      <c r="L2359" s="650"/>
    </row>
    <row r="2360" spans="12:12" x14ac:dyDescent="0.2">
      <c r="L2360" s="650"/>
    </row>
    <row r="2361" spans="12:12" x14ac:dyDescent="0.2">
      <c r="L2361" s="650"/>
    </row>
    <row r="2362" spans="12:12" x14ac:dyDescent="0.2">
      <c r="L2362" s="650"/>
    </row>
    <row r="2363" spans="12:12" x14ac:dyDescent="0.2">
      <c r="L2363" s="650"/>
    </row>
    <row r="2364" spans="12:12" x14ac:dyDescent="0.2">
      <c r="L2364" s="650"/>
    </row>
    <row r="2365" spans="12:12" x14ac:dyDescent="0.2">
      <c r="L2365" s="650"/>
    </row>
    <row r="2366" spans="12:12" x14ac:dyDescent="0.2">
      <c r="L2366" s="650"/>
    </row>
    <row r="2367" spans="12:12" x14ac:dyDescent="0.2">
      <c r="L2367" s="650"/>
    </row>
    <row r="2368" spans="12:12" x14ac:dyDescent="0.2">
      <c r="L2368" s="650"/>
    </row>
    <row r="2369" spans="12:12" x14ac:dyDescent="0.2">
      <c r="L2369" s="650"/>
    </row>
    <row r="2370" spans="12:12" x14ac:dyDescent="0.2">
      <c r="L2370" s="650"/>
    </row>
    <row r="2371" spans="12:12" x14ac:dyDescent="0.2">
      <c r="L2371" s="650"/>
    </row>
    <row r="2372" spans="12:12" x14ac:dyDescent="0.2">
      <c r="L2372" s="650"/>
    </row>
    <row r="2373" spans="12:12" x14ac:dyDescent="0.2">
      <c r="L2373" s="650"/>
    </row>
    <row r="2374" spans="12:12" x14ac:dyDescent="0.2">
      <c r="L2374" s="650"/>
    </row>
    <row r="2375" spans="12:12" x14ac:dyDescent="0.2">
      <c r="L2375" s="650"/>
    </row>
    <row r="2376" spans="12:12" x14ac:dyDescent="0.2">
      <c r="L2376" s="650"/>
    </row>
    <row r="2377" spans="12:12" x14ac:dyDescent="0.2">
      <c r="L2377" s="650"/>
    </row>
    <row r="2378" spans="12:12" x14ac:dyDescent="0.2">
      <c r="L2378" s="650"/>
    </row>
    <row r="2379" spans="12:12" x14ac:dyDescent="0.2">
      <c r="L2379" s="650"/>
    </row>
    <row r="2380" spans="12:12" x14ac:dyDescent="0.2">
      <c r="L2380" s="650"/>
    </row>
    <row r="2381" spans="12:12" x14ac:dyDescent="0.2">
      <c r="L2381" s="650"/>
    </row>
    <row r="2382" spans="12:12" x14ac:dyDescent="0.2">
      <c r="L2382" s="650"/>
    </row>
    <row r="2383" spans="12:12" x14ac:dyDescent="0.2">
      <c r="L2383" s="650"/>
    </row>
    <row r="2384" spans="12:12" x14ac:dyDescent="0.2">
      <c r="L2384" s="650"/>
    </row>
    <row r="2385" spans="12:12" x14ac:dyDescent="0.2">
      <c r="L2385" s="650"/>
    </row>
    <row r="2386" spans="12:12" x14ac:dyDescent="0.2">
      <c r="L2386" s="650"/>
    </row>
    <row r="2387" spans="12:12" x14ac:dyDescent="0.2">
      <c r="L2387" s="650"/>
    </row>
    <row r="2388" spans="12:12" x14ac:dyDescent="0.2">
      <c r="L2388" s="650"/>
    </row>
    <row r="2389" spans="12:12" x14ac:dyDescent="0.2">
      <c r="L2389" s="650"/>
    </row>
    <row r="2390" spans="12:12" x14ac:dyDescent="0.2">
      <c r="L2390" s="650"/>
    </row>
    <row r="2391" spans="12:12" x14ac:dyDescent="0.2">
      <c r="L2391" s="650"/>
    </row>
    <row r="2392" spans="12:12" x14ac:dyDescent="0.2">
      <c r="L2392" s="650"/>
    </row>
    <row r="2393" spans="12:12" x14ac:dyDescent="0.2">
      <c r="L2393" s="650"/>
    </row>
    <row r="2394" spans="12:12" x14ac:dyDescent="0.2">
      <c r="L2394" s="650"/>
    </row>
    <row r="2395" spans="12:12" x14ac:dyDescent="0.2">
      <c r="L2395" s="650"/>
    </row>
    <row r="2396" spans="12:12" x14ac:dyDescent="0.2">
      <c r="L2396" s="650"/>
    </row>
    <row r="2397" spans="12:12" x14ac:dyDescent="0.2">
      <c r="L2397" s="650"/>
    </row>
    <row r="2398" spans="12:12" x14ac:dyDescent="0.2">
      <c r="L2398" s="650"/>
    </row>
    <row r="2399" spans="12:12" x14ac:dyDescent="0.2">
      <c r="L2399" s="650"/>
    </row>
    <row r="2400" spans="12:12" x14ac:dyDescent="0.2">
      <c r="L2400" s="650"/>
    </row>
    <row r="2401" spans="12:12" x14ac:dyDescent="0.2">
      <c r="L2401" s="650"/>
    </row>
    <row r="2402" spans="12:12" x14ac:dyDescent="0.2">
      <c r="L2402" s="650"/>
    </row>
    <row r="2403" spans="12:12" x14ac:dyDescent="0.2">
      <c r="L2403" s="650"/>
    </row>
    <row r="2404" spans="12:12" x14ac:dyDescent="0.2">
      <c r="L2404" s="650"/>
    </row>
    <row r="2405" spans="12:12" x14ac:dyDescent="0.2">
      <c r="L2405" s="650"/>
    </row>
    <row r="2406" spans="12:12" x14ac:dyDescent="0.2">
      <c r="L2406" s="650"/>
    </row>
    <row r="2407" spans="12:12" x14ac:dyDescent="0.2">
      <c r="L2407" s="650"/>
    </row>
    <row r="2408" spans="12:12" x14ac:dyDescent="0.2">
      <c r="L2408" s="650"/>
    </row>
    <row r="2409" spans="12:12" x14ac:dyDescent="0.2">
      <c r="L2409" s="650"/>
    </row>
    <row r="2410" spans="12:12" x14ac:dyDescent="0.2">
      <c r="L2410" s="650"/>
    </row>
    <row r="2411" spans="12:12" x14ac:dyDescent="0.2">
      <c r="L2411" s="650"/>
    </row>
    <row r="2412" spans="12:12" x14ac:dyDescent="0.2">
      <c r="L2412" s="650"/>
    </row>
    <row r="2413" spans="12:12" x14ac:dyDescent="0.2">
      <c r="L2413" s="650"/>
    </row>
    <row r="2414" spans="12:12" x14ac:dyDescent="0.2">
      <c r="L2414" s="650"/>
    </row>
    <row r="2415" spans="12:12" x14ac:dyDescent="0.2">
      <c r="L2415" s="650"/>
    </row>
    <row r="2416" spans="12:12" x14ac:dyDescent="0.2">
      <c r="L2416" s="650"/>
    </row>
    <row r="2417" spans="12:12" x14ac:dyDescent="0.2">
      <c r="L2417" s="650"/>
    </row>
    <row r="2418" spans="12:12" x14ac:dyDescent="0.2">
      <c r="L2418" s="650"/>
    </row>
    <row r="2419" spans="12:12" x14ac:dyDescent="0.2">
      <c r="L2419" s="650"/>
    </row>
    <row r="2420" spans="12:12" x14ac:dyDescent="0.2">
      <c r="L2420" s="650"/>
    </row>
    <row r="2421" spans="12:12" x14ac:dyDescent="0.2">
      <c r="L2421" s="650"/>
    </row>
    <row r="2422" spans="12:12" x14ac:dyDescent="0.2">
      <c r="L2422" s="650"/>
    </row>
    <row r="2423" spans="12:12" x14ac:dyDescent="0.2">
      <c r="L2423" s="650"/>
    </row>
    <row r="2424" spans="12:12" x14ac:dyDescent="0.2">
      <c r="L2424" s="650"/>
    </row>
    <row r="2425" spans="12:12" x14ac:dyDescent="0.2">
      <c r="L2425" s="650"/>
    </row>
    <row r="2426" spans="12:12" x14ac:dyDescent="0.2">
      <c r="L2426" s="650"/>
    </row>
    <row r="2427" spans="12:12" x14ac:dyDescent="0.2">
      <c r="L2427" s="650"/>
    </row>
    <row r="2428" spans="12:12" x14ac:dyDescent="0.2">
      <c r="L2428" s="650"/>
    </row>
    <row r="2429" spans="12:12" x14ac:dyDescent="0.2">
      <c r="L2429" s="650"/>
    </row>
    <row r="2430" spans="12:12" x14ac:dyDescent="0.2">
      <c r="L2430" s="650"/>
    </row>
    <row r="2431" spans="12:12" x14ac:dyDescent="0.2">
      <c r="L2431" s="650"/>
    </row>
    <row r="2432" spans="12:12" x14ac:dyDescent="0.2">
      <c r="L2432" s="650"/>
    </row>
    <row r="2433" spans="12:12" x14ac:dyDescent="0.2">
      <c r="L2433" s="650"/>
    </row>
    <row r="2434" spans="12:12" x14ac:dyDescent="0.2">
      <c r="L2434" s="650"/>
    </row>
    <row r="2435" spans="12:12" x14ac:dyDescent="0.2">
      <c r="L2435" s="650"/>
    </row>
    <row r="2436" spans="12:12" x14ac:dyDescent="0.2">
      <c r="L2436" s="650"/>
    </row>
    <row r="2437" spans="12:12" x14ac:dyDescent="0.2">
      <c r="L2437" s="650"/>
    </row>
    <row r="2438" spans="12:12" x14ac:dyDescent="0.2">
      <c r="L2438" s="650"/>
    </row>
    <row r="2439" spans="12:12" x14ac:dyDescent="0.2">
      <c r="L2439" s="650"/>
    </row>
    <row r="2440" spans="12:12" x14ac:dyDescent="0.2">
      <c r="L2440" s="650"/>
    </row>
    <row r="2441" spans="12:12" x14ac:dyDescent="0.2">
      <c r="L2441" s="650"/>
    </row>
    <row r="2442" spans="12:12" x14ac:dyDescent="0.2">
      <c r="L2442" s="650"/>
    </row>
    <row r="2443" spans="12:12" x14ac:dyDescent="0.2">
      <c r="L2443" s="650"/>
    </row>
    <row r="2444" spans="12:12" x14ac:dyDescent="0.2">
      <c r="L2444" s="650"/>
    </row>
    <row r="2445" spans="12:12" x14ac:dyDescent="0.2">
      <c r="L2445" s="650"/>
    </row>
    <row r="2446" spans="12:12" x14ac:dyDescent="0.2">
      <c r="L2446" s="650"/>
    </row>
    <row r="2447" spans="12:12" x14ac:dyDescent="0.2">
      <c r="L2447" s="650"/>
    </row>
    <row r="2448" spans="12:12" x14ac:dyDescent="0.2">
      <c r="L2448" s="650"/>
    </row>
    <row r="2449" spans="12:12" x14ac:dyDescent="0.2">
      <c r="L2449" s="650"/>
    </row>
    <row r="2450" spans="12:12" x14ac:dyDescent="0.2">
      <c r="L2450" s="650"/>
    </row>
    <row r="2451" spans="12:12" x14ac:dyDescent="0.2">
      <c r="L2451" s="650"/>
    </row>
    <row r="2452" spans="12:12" x14ac:dyDescent="0.2">
      <c r="L2452" s="650"/>
    </row>
    <row r="2453" spans="12:12" x14ac:dyDescent="0.2">
      <c r="L2453" s="650"/>
    </row>
    <row r="2454" spans="12:12" x14ac:dyDescent="0.2">
      <c r="L2454" s="650"/>
    </row>
    <row r="2455" spans="12:12" x14ac:dyDescent="0.2">
      <c r="L2455" s="650"/>
    </row>
    <row r="2456" spans="12:12" x14ac:dyDescent="0.2">
      <c r="L2456" s="650"/>
    </row>
    <row r="2457" spans="12:12" x14ac:dyDescent="0.2">
      <c r="L2457" s="650"/>
    </row>
    <row r="2458" spans="12:12" x14ac:dyDescent="0.2">
      <c r="L2458" s="650"/>
    </row>
    <row r="2459" spans="12:12" x14ac:dyDescent="0.2">
      <c r="L2459" s="650"/>
    </row>
    <row r="2460" spans="12:12" x14ac:dyDescent="0.2">
      <c r="L2460" s="650"/>
    </row>
    <row r="2461" spans="12:12" x14ac:dyDescent="0.2">
      <c r="L2461" s="650"/>
    </row>
    <row r="2462" spans="12:12" x14ac:dyDescent="0.2">
      <c r="L2462" s="650"/>
    </row>
    <row r="2463" spans="12:12" x14ac:dyDescent="0.2">
      <c r="L2463" s="650"/>
    </row>
    <row r="2464" spans="12:12" x14ac:dyDescent="0.2">
      <c r="L2464" s="650"/>
    </row>
    <row r="2465" spans="12:12" x14ac:dyDescent="0.2">
      <c r="L2465" s="650"/>
    </row>
    <row r="2466" spans="12:12" x14ac:dyDescent="0.2">
      <c r="L2466" s="650"/>
    </row>
    <row r="2467" spans="12:12" x14ac:dyDescent="0.2">
      <c r="L2467" s="650"/>
    </row>
    <row r="2468" spans="12:12" x14ac:dyDescent="0.2">
      <c r="L2468" s="650"/>
    </row>
    <row r="2469" spans="12:12" x14ac:dyDescent="0.2">
      <c r="L2469" s="650"/>
    </row>
    <row r="2470" spans="12:12" x14ac:dyDescent="0.2">
      <c r="L2470" s="650"/>
    </row>
    <row r="2471" spans="12:12" x14ac:dyDescent="0.2">
      <c r="L2471" s="650"/>
    </row>
    <row r="2472" spans="12:12" x14ac:dyDescent="0.2">
      <c r="L2472" s="650"/>
    </row>
    <row r="2473" spans="12:12" x14ac:dyDescent="0.2">
      <c r="L2473" s="650"/>
    </row>
    <row r="2474" spans="12:12" x14ac:dyDescent="0.2">
      <c r="L2474" s="650"/>
    </row>
    <row r="2475" spans="12:12" x14ac:dyDescent="0.2">
      <c r="L2475" s="650"/>
    </row>
    <row r="2476" spans="12:12" x14ac:dyDescent="0.2">
      <c r="L2476" s="650"/>
    </row>
    <row r="2477" spans="12:12" x14ac:dyDescent="0.2">
      <c r="L2477" s="650"/>
    </row>
    <row r="2478" spans="12:12" x14ac:dyDescent="0.2">
      <c r="L2478" s="650"/>
    </row>
    <row r="2479" spans="12:12" x14ac:dyDescent="0.2">
      <c r="L2479" s="650"/>
    </row>
    <row r="2480" spans="12:12" x14ac:dyDescent="0.2">
      <c r="L2480" s="650"/>
    </row>
    <row r="2481" spans="12:12" x14ac:dyDescent="0.2">
      <c r="L2481" s="650"/>
    </row>
    <row r="2482" spans="12:12" x14ac:dyDescent="0.2">
      <c r="L2482" s="650"/>
    </row>
    <row r="2483" spans="12:12" x14ac:dyDescent="0.2">
      <c r="L2483" s="650"/>
    </row>
    <row r="2484" spans="12:12" x14ac:dyDescent="0.2">
      <c r="L2484" s="650"/>
    </row>
    <row r="2485" spans="12:12" x14ac:dyDescent="0.2">
      <c r="L2485" s="650"/>
    </row>
    <row r="2486" spans="12:12" x14ac:dyDescent="0.2">
      <c r="L2486" s="650"/>
    </row>
    <row r="2487" spans="12:12" x14ac:dyDescent="0.2">
      <c r="L2487" s="650"/>
    </row>
    <row r="2488" spans="12:12" x14ac:dyDescent="0.2">
      <c r="L2488" s="650"/>
    </row>
    <row r="2489" spans="12:12" x14ac:dyDescent="0.2">
      <c r="L2489" s="650"/>
    </row>
    <row r="2490" spans="12:12" x14ac:dyDescent="0.2">
      <c r="L2490" s="650"/>
    </row>
    <row r="2491" spans="12:12" x14ac:dyDescent="0.2">
      <c r="L2491" s="650"/>
    </row>
    <row r="2492" spans="12:12" x14ac:dyDescent="0.2">
      <c r="L2492" s="650"/>
    </row>
    <row r="2493" spans="12:12" x14ac:dyDescent="0.2">
      <c r="L2493" s="650"/>
    </row>
    <row r="2494" spans="12:12" x14ac:dyDescent="0.2">
      <c r="L2494" s="650"/>
    </row>
    <row r="2495" spans="12:12" x14ac:dyDescent="0.2">
      <c r="L2495" s="650"/>
    </row>
    <row r="2496" spans="12:12" x14ac:dyDescent="0.2">
      <c r="L2496" s="650"/>
    </row>
    <row r="2497" spans="12:12" x14ac:dyDescent="0.2">
      <c r="L2497" s="650"/>
    </row>
    <row r="2498" spans="12:12" x14ac:dyDescent="0.2">
      <c r="L2498" s="650"/>
    </row>
    <row r="2499" spans="12:12" x14ac:dyDescent="0.2">
      <c r="L2499" s="650"/>
    </row>
    <row r="2500" spans="12:12" x14ac:dyDescent="0.2">
      <c r="L2500" s="650"/>
    </row>
    <row r="2501" spans="12:12" x14ac:dyDescent="0.2">
      <c r="L2501" s="650"/>
    </row>
    <row r="2502" spans="12:12" x14ac:dyDescent="0.2">
      <c r="L2502" s="650"/>
    </row>
    <row r="2503" spans="12:12" x14ac:dyDescent="0.2">
      <c r="L2503" s="650"/>
    </row>
    <row r="2504" spans="12:12" x14ac:dyDescent="0.2">
      <c r="L2504" s="650"/>
    </row>
    <row r="2505" spans="12:12" x14ac:dyDescent="0.2">
      <c r="L2505" s="650"/>
    </row>
    <row r="2506" spans="12:12" x14ac:dyDescent="0.2">
      <c r="L2506" s="650"/>
    </row>
    <row r="2507" spans="12:12" x14ac:dyDescent="0.2">
      <c r="L2507" s="650"/>
    </row>
    <row r="2508" spans="12:12" x14ac:dyDescent="0.2">
      <c r="L2508" s="650"/>
    </row>
    <row r="2509" spans="12:12" x14ac:dyDescent="0.2">
      <c r="L2509" s="650"/>
    </row>
    <row r="2510" spans="12:12" x14ac:dyDescent="0.2">
      <c r="L2510" s="650"/>
    </row>
    <row r="2511" spans="12:12" x14ac:dyDescent="0.2">
      <c r="L2511" s="650"/>
    </row>
    <row r="2512" spans="12:12" x14ac:dyDescent="0.2">
      <c r="L2512" s="650"/>
    </row>
    <row r="2513" spans="12:12" x14ac:dyDescent="0.2">
      <c r="L2513" s="650"/>
    </row>
    <row r="2514" spans="12:12" x14ac:dyDescent="0.2">
      <c r="L2514" s="650"/>
    </row>
    <row r="2515" spans="12:12" x14ac:dyDescent="0.2">
      <c r="L2515" s="650"/>
    </row>
    <row r="2516" spans="12:12" x14ac:dyDescent="0.2">
      <c r="L2516" s="650"/>
    </row>
    <row r="2517" spans="12:12" x14ac:dyDescent="0.2">
      <c r="L2517" s="650"/>
    </row>
    <row r="2518" spans="12:12" x14ac:dyDescent="0.2">
      <c r="L2518" s="650"/>
    </row>
    <row r="2519" spans="12:12" x14ac:dyDescent="0.2">
      <c r="L2519" s="650"/>
    </row>
    <row r="2520" spans="12:12" x14ac:dyDescent="0.2">
      <c r="L2520" s="650"/>
    </row>
    <row r="2521" spans="12:12" x14ac:dyDescent="0.2">
      <c r="L2521" s="650"/>
    </row>
    <row r="2522" spans="12:12" x14ac:dyDescent="0.2">
      <c r="L2522" s="650"/>
    </row>
    <row r="2523" spans="12:12" x14ac:dyDescent="0.2">
      <c r="L2523" s="650"/>
    </row>
    <row r="2524" spans="12:12" x14ac:dyDescent="0.2">
      <c r="L2524" s="650"/>
    </row>
    <row r="2525" spans="12:12" x14ac:dyDescent="0.2">
      <c r="L2525" s="650"/>
    </row>
    <row r="2526" spans="12:12" x14ac:dyDescent="0.2">
      <c r="L2526" s="650"/>
    </row>
    <row r="2527" spans="12:12" x14ac:dyDescent="0.2">
      <c r="L2527" s="650"/>
    </row>
    <row r="2528" spans="12:12" x14ac:dyDescent="0.2">
      <c r="L2528" s="650"/>
    </row>
    <row r="2529" spans="12:12" x14ac:dyDescent="0.2">
      <c r="L2529" s="650"/>
    </row>
    <row r="2530" spans="12:12" x14ac:dyDescent="0.2">
      <c r="L2530" s="650"/>
    </row>
    <row r="2531" spans="12:12" x14ac:dyDescent="0.2">
      <c r="L2531" s="650"/>
    </row>
    <row r="2532" spans="12:12" x14ac:dyDescent="0.2">
      <c r="L2532" s="650"/>
    </row>
    <row r="2533" spans="12:12" x14ac:dyDescent="0.2">
      <c r="L2533" s="650"/>
    </row>
    <row r="2534" spans="12:12" x14ac:dyDescent="0.2">
      <c r="L2534" s="650"/>
    </row>
    <row r="2535" spans="12:12" x14ac:dyDescent="0.2">
      <c r="L2535" s="650"/>
    </row>
    <row r="2536" spans="12:12" x14ac:dyDescent="0.2">
      <c r="L2536" s="650"/>
    </row>
    <row r="2537" spans="12:12" x14ac:dyDescent="0.2">
      <c r="L2537" s="650"/>
    </row>
    <row r="2538" spans="12:12" x14ac:dyDescent="0.2">
      <c r="L2538" s="650"/>
    </row>
    <row r="2539" spans="12:12" x14ac:dyDescent="0.2">
      <c r="L2539" s="650"/>
    </row>
    <row r="2540" spans="12:12" x14ac:dyDescent="0.2">
      <c r="L2540" s="650"/>
    </row>
    <row r="2541" spans="12:12" x14ac:dyDescent="0.2">
      <c r="L2541" s="650"/>
    </row>
    <row r="2542" spans="12:12" x14ac:dyDescent="0.2">
      <c r="L2542" s="650"/>
    </row>
    <row r="2543" spans="12:12" x14ac:dyDescent="0.2">
      <c r="L2543" s="650"/>
    </row>
    <row r="2544" spans="12:12" x14ac:dyDescent="0.2">
      <c r="L2544" s="650"/>
    </row>
    <row r="2545" spans="12:12" x14ac:dyDescent="0.2">
      <c r="L2545" s="650"/>
    </row>
    <row r="2546" spans="12:12" x14ac:dyDescent="0.2">
      <c r="L2546" s="650"/>
    </row>
    <row r="2547" spans="12:12" x14ac:dyDescent="0.2">
      <c r="L2547" s="650"/>
    </row>
    <row r="2548" spans="12:12" x14ac:dyDescent="0.2">
      <c r="L2548" s="650"/>
    </row>
    <row r="2549" spans="12:12" x14ac:dyDescent="0.2">
      <c r="L2549" s="650"/>
    </row>
    <row r="2550" spans="12:12" x14ac:dyDescent="0.2">
      <c r="L2550" s="650"/>
    </row>
    <row r="2551" spans="12:12" x14ac:dyDescent="0.2">
      <c r="L2551" s="650"/>
    </row>
    <row r="2552" spans="12:12" x14ac:dyDescent="0.2">
      <c r="L2552" s="650"/>
    </row>
    <row r="2553" spans="12:12" x14ac:dyDescent="0.2">
      <c r="L2553" s="650"/>
    </row>
    <row r="2554" spans="12:12" x14ac:dyDescent="0.2">
      <c r="L2554" s="650"/>
    </row>
    <row r="2555" spans="12:12" x14ac:dyDescent="0.2">
      <c r="L2555" s="650"/>
    </row>
    <row r="2556" spans="12:12" x14ac:dyDescent="0.2">
      <c r="L2556" s="650"/>
    </row>
    <row r="2557" spans="12:12" x14ac:dyDescent="0.2">
      <c r="L2557" s="650"/>
    </row>
    <row r="2558" spans="12:12" x14ac:dyDescent="0.2">
      <c r="L2558" s="650"/>
    </row>
    <row r="2559" spans="12:12" x14ac:dyDescent="0.2">
      <c r="L2559" s="650"/>
    </row>
    <row r="2560" spans="12:12" x14ac:dyDescent="0.2">
      <c r="L2560" s="650"/>
    </row>
    <row r="2561" spans="12:12" x14ac:dyDescent="0.2">
      <c r="L2561" s="650"/>
    </row>
    <row r="2562" spans="12:12" x14ac:dyDescent="0.2">
      <c r="L2562" s="650"/>
    </row>
    <row r="2563" spans="12:12" x14ac:dyDescent="0.2">
      <c r="L2563" s="650"/>
    </row>
    <row r="2564" spans="12:12" x14ac:dyDescent="0.2">
      <c r="L2564" s="650"/>
    </row>
    <row r="2565" spans="12:12" x14ac:dyDescent="0.2">
      <c r="L2565" s="650"/>
    </row>
    <row r="2566" spans="12:12" x14ac:dyDescent="0.2">
      <c r="L2566" s="650"/>
    </row>
    <row r="2567" spans="12:12" x14ac:dyDescent="0.2">
      <c r="L2567" s="650"/>
    </row>
    <row r="2568" spans="12:12" x14ac:dyDescent="0.2">
      <c r="L2568" s="650"/>
    </row>
    <row r="2569" spans="12:12" x14ac:dyDescent="0.2">
      <c r="L2569" s="650"/>
    </row>
    <row r="2570" spans="12:12" x14ac:dyDescent="0.2">
      <c r="L2570" s="650"/>
    </row>
    <row r="2571" spans="12:12" x14ac:dyDescent="0.2">
      <c r="L2571" s="650"/>
    </row>
    <row r="2572" spans="12:12" x14ac:dyDescent="0.2">
      <c r="L2572" s="650"/>
    </row>
    <row r="2573" spans="12:12" x14ac:dyDescent="0.2">
      <c r="L2573" s="650"/>
    </row>
    <row r="2574" spans="12:12" x14ac:dyDescent="0.2">
      <c r="L2574" s="650"/>
    </row>
    <row r="2575" spans="12:12" x14ac:dyDescent="0.2">
      <c r="L2575" s="650"/>
    </row>
    <row r="2576" spans="12:12" x14ac:dyDescent="0.2">
      <c r="L2576" s="650"/>
    </row>
    <row r="2577" spans="12:12" x14ac:dyDescent="0.2">
      <c r="L2577" s="650"/>
    </row>
    <row r="2578" spans="12:12" x14ac:dyDescent="0.2">
      <c r="L2578" s="650"/>
    </row>
    <row r="2579" spans="12:12" x14ac:dyDescent="0.2">
      <c r="L2579" s="650"/>
    </row>
    <row r="2580" spans="12:12" x14ac:dyDescent="0.2">
      <c r="L2580" s="650"/>
    </row>
    <row r="2581" spans="12:12" x14ac:dyDescent="0.2">
      <c r="L2581" s="650"/>
    </row>
    <row r="2582" spans="12:12" x14ac:dyDescent="0.2">
      <c r="L2582" s="650"/>
    </row>
    <row r="2583" spans="12:12" x14ac:dyDescent="0.2">
      <c r="L2583" s="650"/>
    </row>
    <row r="2584" spans="12:12" x14ac:dyDescent="0.2">
      <c r="L2584" s="650"/>
    </row>
    <row r="2585" spans="12:12" x14ac:dyDescent="0.2">
      <c r="L2585" s="650"/>
    </row>
    <row r="2586" spans="12:12" x14ac:dyDescent="0.2">
      <c r="L2586" s="650"/>
    </row>
    <row r="2587" spans="12:12" x14ac:dyDescent="0.2">
      <c r="L2587" s="650"/>
    </row>
    <row r="2588" spans="12:12" x14ac:dyDescent="0.2">
      <c r="L2588" s="650"/>
    </row>
    <row r="2589" spans="12:12" x14ac:dyDescent="0.2">
      <c r="L2589" s="650"/>
    </row>
    <row r="2590" spans="12:12" x14ac:dyDescent="0.2">
      <c r="L2590" s="650"/>
    </row>
    <row r="2591" spans="12:12" x14ac:dyDescent="0.2">
      <c r="L2591" s="650"/>
    </row>
    <row r="2592" spans="12:12" x14ac:dyDescent="0.2">
      <c r="L2592" s="650"/>
    </row>
    <row r="2593" spans="12:12" x14ac:dyDescent="0.2">
      <c r="L2593" s="650"/>
    </row>
    <row r="2594" spans="12:12" x14ac:dyDescent="0.2">
      <c r="L2594" s="650"/>
    </row>
    <row r="2595" spans="12:12" x14ac:dyDescent="0.2">
      <c r="L2595" s="650"/>
    </row>
    <row r="2596" spans="12:12" x14ac:dyDescent="0.2">
      <c r="L2596" s="650"/>
    </row>
    <row r="2597" spans="12:12" x14ac:dyDescent="0.2">
      <c r="L2597" s="650"/>
    </row>
    <row r="2598" spans="12:12" x14ac:dyDescent="0.2">
      <c r="L2598" s="650"/>
    </row>
    <row r="2599" spans="12:12" x14ac:dyDescent="0.2">
      <c r="L2599" s="650"/>
    </row>
    <row r="2600" spans="12:12" x14ac:dyDescent="0.2">
      <c r="L2600" s="650"/>
    </row>
    <row r="2601" spans="12:12" x14ac:dyDescent="0.2">
      <c r="L2601" s="650"/>
    </row>
    <row r="2602" spans="12:12" x14ac:dyDescent="0.2">
      <c r="L2602" s="650"/>
    </row>
    <row r="2603" spans="12:12" x14ac:dyDescent="0.2">
      <c r="L2603" s="650"/>
    </row>
    <row r="2604" spans="12:12" x14ac:dyDescent="0.2">
      <c r="L2604" s="650"/>
    </row>
    <row r="2605" spans="12:12" x14ac:dyDescent="0.2">
      <c r="L2605" s="650"/>
    </row>
    <row r="2606" spans="12:12" x14ac:dyDescent="0.2">
      <c r="L2606" s="650"/>
    </row>
    <row r="2607" spans="12:12" x14ac:dyDescent="0.2">
      <c r="L2607" s="650"/>
    </row>
    <row r="2608" spans="12:12" x14ac:dyDescent="0.2">
      <c r="L2608" s="650"/>
    </row>
    <row r="2609" spans="12:12" x14ac:dyDescent="0.2">
      <c r="L2609" s="650"/>
    </row>
    <row r="2610" spans="12:12" x14ac:dyDescent="0.2">
      <c r="L2610" s="650"/>
    </row>
    <row r="2611" spans="12:12" x14ac:dyDescent="0.2">
      <c r="L2611" s="650"/>
    </row>
    <row r="2612" spans="12:12" x14ac:dyDescent="0.2">
      <c r="L2612" s="650"/>
    </row>
    <row r="2613" spans="12:12" x14ac:dyDescent="0.2">
      <c r="L2613" s="650"/>
    </row>
    <row r="2614" spans="12:12" x14ac:dyDescent="0.2">
      <c r="L2614" s="650"/>
    </row>
    <row r="2615" spans="12:12" x14ac:dyDescent="0.2">
      <c r="L2615" s="650"/>
    </row>
    <row r="2616" spans="12:12" x14ac:dyDescent="0.2">
      <c r="L2616" s="650"/>
    </row>
    <row r="2617" spans="12:12" x14ac:dyDescent="0.2">
      <c r="L2617" s="650"/>
    </row>
    <row r="2618" spans="12:12" x14ac:dyDescent="0.2">
      <c r="L2618" s="650"/>
    </row>
    <row r="2619" spans="12:12" x14ac:dyDescent="0.2">
      <c r="L2619" s="650"/>
    </row>
    <row r="2620" spans="12:12" x14ac:dyDescent="0.2">
      <c r="L2620" s="650"/>
    </row>
    <row r="2621" spans="12:12" x14ac:dyDescent="0.2">
      <c r="L2621" s="650"/>
    </row>
    <row r="2622" spans="12:12" x14ac:dyDescent="0.2">
      <c r="L2622" s="650"/>
    </row>
    <row r="2623" spans="12:12" x14ac:dyDescent="0.2">
      <c r="L2623" s="650"/>
    </row>
    <row r="2624" spans="12:12" x14ac:dyDescent="0.2">
      <c r="L2624" s="650"/>
    </row>
    <row r="2625" spans="12:12" x14ac:dyDescent="0.2">
      <c r="L2625" s="650"/>
    </row>
    <row r="2626" spans="12:12" x14ac:dyDescent="0.2">
      <c r="L2626" s="650"/>
    </row>
    <row r="2627" spans="12:12" x14ac:dyDescent="0.2">
      <c r="L2627" s="650"/>
    </row>
    <row r="2628" spans="12:12" x14ac:dyDescent="0.2">
      <c r="L2628" s="650"/>
    </row>
    <row r="2629" spans="12:12" x14ac:dyDescent="0.2">
      <c r="L2629" s="650"/>
    </row>
    <row r="2630" spans="12:12" x14ac:dyDescent="0.2">
      <c r="L2630" s="650"/>
    </row>
    <row r="2631" spans="12:12" x14ac:dyDescent="0.2">
      <c r="L2631" s="650"/>
    </row>
    <row r="2632" spans="12:12" x14ac:dyDescent="0.2">
      <c r="L2632" s="650"/>
    </row>
    <row r="2633" spans="12:12" x14ac:dyDescent="0.2">
      <c r="L2633" s="650"/>
    </row>
    <row r="2634" spans="12:12" x14ac:dyDescent="0.2">
      <c r="L2634" s="650"/>
    </row>
    <row r="2635" spans="12:12" x14ac:dyDescent="0.2">
      <c r="L2635" s="650"/>
    </row>
    <row r="2636" spans="12:12" x14ac:dyDescent="0.2">
      <c r="L2636" s="650"/>
    </row>
    <row r="2637" spans="12:12" x14ac:dyDescent="0.2">
      <c r="L2637" s="650"/>
    </row>
    <row r="2638" spans="12:12" x14ac:dyDescent="0.2">
      <c r="L2638" s="650"/>
    </row>
    <row r="2639" spans="12:12" x14ac:dyDescent="0.2">
      <c r="L2639" s="650"/>
    </row>
    <row r="2640" spans="12:12" x14ac:dyDescent="0.2">
      <c r="L2640" s="650"/>
    </row>
    <row r="2641" spans="12:12" x14ac:dyDescent="0.2">
      <c r="L2641" s="650"/>
    </row>
    <row r="2642" spans="12:12" x14ac:dyDescent="0.2">
      <c r="L2642" s="650"/>
    </row>
    <row r="2643" spans="12:12" x14ac:dyDescent="0.2">
      <c r="L2643" s="650"/>
    </row>
    <row r="2644" spans="12:12" x14ac:dyDescent="0.2">
      <c r="L2644" s="650"/>
    </row>
    <row r="2645" spans="12:12" x14ac:dyDescent="0.2">
      <c r="L2645" s="650"/>
    </row>
    <row r="2646" spans="12:12" x14ac:dyDescent="0.2">
      <c r="L2646" s="650"/>
    </row>
    <row r="2647" spans="12:12" x14ac:dyDescent="0.2">
      <c r="L2647" s="650"/>
    </row>
    <row r="2648" spans="12:12" x14ac:dyDescent="0.2">
      <c r="L2648" s="650"/>
    </row>
    <row r="2649" spans="12:12" x14ac:dyDescent="0.2">
      <c r="L2649" s="650"/>
    </row>
    <row r="2650" spans="12:12" x14ac:dyDescent="0.2">
      <c r="L2650" s="650"/>
    </row>
    <row r="2651" spans="12:12" x14ac:dyDescent="0.2">
      <c r="L2651" s="650"/>
    </row>
    <row r="2652" spans="12:12" x14ac:dyDescent="0.2">
      <c r="L2652" s="650"/>
    </row>
    <row r="2653" spans="12:12" x14ac:dyDescent="0.2">
      <c r="L2653" s="650"/>
    </row>
    <row r="2654" spans="12:12" x14ac:dyDescent="0.2">
      <c r="L2654" s="650"/>
    </row>
    <row r="2655" spans="12:12" x14ac:dyDescent="0.2">
      <c r="L2655" s="650"/>
    </row>
    <row r="2656" spans="12:12" x14ac:dyDescent="0.2">
      <c r="L2656" s="650"/>
    </row>
    <row r="2657" spans="12:12" x14ac:dyDescent="0.2">
      <c r="L2657" s="650"/>
    </row>
    <row r="2658" spans="12:12" x14ac:dyDescent="0.2">
      <c r="L2658" s="650"/>
    </row>
    <row r="2659" spans="12:12" x14ac:dyDescent="0.2">
      <c r="L2659" s="650"/>
    </row>
    <row r="2660" spans="12:12" x14ac:dyDescent="0.2">
      <c r="L2660" s="650"/>
    </row>
    <row r="2661" spans="12:12" x14ac:dyDescent="0.2">
      <c r="L2661" s="650"/>
    </row>
    <row r="2662" spans="12:12" x14ac:dyDescent="0.2">
      <c r="L2662" s="650"/>
    </row>
    <row r="2663" spans="12:12" x14ac:dyDescent="0.2">
      <c r="L2663" s="650"/>
    </row>
    <row r="2664" spans="12:12" x14ac:dyDescent="0.2">
      <c r="L2664" s="650"/>
    </row>
    <row r="2665" spans="12:12" x14ac:dyDescent="0.2">
      <c r="L2665" s="650"/>
    </row>
    <row r="2666" spans="12:12" x14ac:dyDescent="0.2">
      <c r="L2666" s="650"/>
    </row>
    <row r="2667" spans="12:12" x14ac:dyDescent="0.2">
      <c r="L2667" s="650"/>
    </row>
    <row r="2668" spans="12:12" x14ac:dyDescent="0.2">
      <c r="L2668" s="650"/>
    </row>
    <row r="2669" spans="12:12" x14ac:dyDescent="0.2">
      <c r="L2669" s="650"/>
    </row>
    <row r="2670" spans="12:12" x14ac:dyDescent="0.2">
      <c r="L2670" s="650"/>
    </row>
    <row r="2671" spans="12:12" x14ac:dyDescent="0.2">
      <c r="L2671" s="650"/>
    </row>
    <row r="2672" spans="12:12" x14ac:dyDescent="0.2">
      <c r="L2672" s="650"/>
    </row>
    <row r="2673" spans="12:12" x14ac:dyDescent="0.2">
      <c r="L2673" s="650"/>
    </row>
    <row r="2674" spans="12:12" x14ac:dyDescent="0.2">
      <c r="L2674" s="650"/>
    </row>
    <row r="2675" spans="12:12" x14ac:dyDescent="0.2">
      <c r="L2675" s="650"/>
    </row>
    <row r="2676" spans="12:12" x14ac:dyDescent="0.2">
      <c r="L2676" s="650"/>
    </row>
    <row r="2677" spans="12:12" x14ac:dyDescent="0.2">
      <c r="L2677" s="650"/>
    </row>
    <row r="2678" spans="12:12" x14ac:dyDescent="0.2">
      <c r="L2678" s="650"/>
    </row>
    <row r="2679" spans="12:12" x14ac:dyDescent="0.2">
      <c r="L2679" s="650"/>
    </row>
    <row r="2680" spans="12:12" x14ac:dyDescent="0.2">
      <c r="L2680" s="650"/>
    </row>
    <row r="2681" spans="12:12" x14ac:dyDescent="0.2">
      <c r="L2681" s="650"/>
    </row>
    <row r="2682" spans="12:12" x14ac:dyDescent="0.2">
      <c r="L2682" s="650"/>
    </row>
    <row r="2683" spans="12:12" x14ac:dyDescent="0.2">
      <c r="L2683" s="650"/>
    </row>
    <row r="2684" spans="12:12" x14ac:dyDescent="0.2">
      <c r="L2684" s="650"/>
    </row>
    <row r="2685" spans="12:12" x14ac:dyDescent="0.2">
      <c r="L2685" s="650"/>
    </row>
    <row r="2686" spans="12:12" x14ac:dyDescent="0.2">
      <c r="L2686" s="650"/>
    </row>
    <row r="2687" spans="12:12" x14ac:dyDescent="0.2">
      <c r="L2687" s="650"/>
    </row>
    <row r="2688" spans="12:12" x14ac:dyDescent="0.2">
      <c r="L2688" s="650"/>
    </row>
    <row r="2689" spans="12:12" x14ac:dyDescent="0.2">
      <c r="L2689" s="650"/>
    </row>
    <row r="2690" spans="12:12" x14ac:dyDescent="0.2">
      <c r="L2690" s="650"/>
    </row>
    <row r="2691" spans="12:12" x14ac:dyDescent="0.2">
      <c r="L2691" s="650"/>
    </row>
    <row r="2692" spans="12:12" x14ac:dyDescent="0.2">
      <c r="L2692" s="650"/>
    </row>
    <row r="2693" spans="12:12" x14ac:dyDescent="0.2">
      <c r="L2693" s="650"/>
    </row>
    <row r="2694" spans="12:12" x14ac:dyDescent="0.2">
      <c r="L2694" s="650"/>
    </row>
    <row r="2695" spans="12:12" x14ac:dyDescent="0.2">
      <c r="L2695" s="650"/>
    </row>
    <row r="2696" spans="12:12" x14ac:dyDescent="0.2">
      <c r="L2696" s="650"/>
    </row>
    <row r="2697" spans="12:12" x14ac:dyDescent="0.2">
      <c r="L2697" s="650"/>
    </row>
    <row r="2698" spans="12:12" x14ac:dyDescent="0.2">
      <c r="L2698" s="650"/>
    </row>
    <row r="2699" spans="12:12" x14ac:dyDescent="0.2">
      <c r="L2699" s="650"/>
    </row>
    <row r="2700" spans="12:12" x14ac:dyDescent="0.2">
      <c r="L2700" s="650"/>
    </row>
    <row r="2701" spans="12:12" x14ac:dyDescent="0.2">
      <c r="L2701" s="650"/>
    </row>
    <row r="2702" spans="12:12" x14ac:dyDescent="0.2">
      <c r="L2702" s="650"/>
    </row>
    <row r="2703" spans="12:12" x14ac:dyDescent="0.2">
      <c r="L2703" s="650"/>
    </row>
    <row r="2704" spans="12:12" x14ac:dyDescent="0.2">
      <c r="L2704" s="650"/>
    </row>
    <row r="2705" spans="12:12" x14ac:dyDescent="0.2">
      <c r="L2705" s="650"/>
    </row>
    <row r="2706" spans="12:12" x14ac:dyDescent="0.2">
      <c r="L2706" s="650"/>
    </row>
    <row r="2707" spans="12:12" x14ac:dyDescent="0.2">
      <c r="L2707" s="650"/>
    </row>
    <row r="2708" spans="12:12" x14ac:dyDescent="0.2">
      <c r="L2708" s="650"/>
    </row>
    <row r="2709" spans="12:12" x14ac:dyDescent="0.2">
      <c r="L2709" s="650"/>
    </row>
    <row r="2710" spans="12:12" x14ac:dyDescent="0.2">
      <c r="L2710" s="650"/>
    </row>
    <row r="2711" spans="12:12" x14ac:dyDescent="0.2">
      <c r="L2711" s="650"/>
    </row>
    <row r="2712" spans="12:12" x14ac:dyDescent="0.2">
      <c r="L2712" s="650"/>
    </row>
    <row r="2713" spans="12:12" x14ac:dyDescent="0.2">
      <c r="L2713" s="650"/>
    </row>
    <row r="2714" spans="12:12" x14ac:dyDescent="0.2">
      <c r="L2714" s="650"/>
    </row>
    <row r="2715" spans="12:12" x14ac:dyDescent="0.2">
      <c r="L2715" s="650"/>
    </row>
    <row r="2716" spans="12:12" x14ac:dyDescent="0.2">
      <c r="L2716" s="650"/>
    </row>
    <row r="2717" spans="12:12" x14ac:dyDescent="0.2">
      <c r="L2717" s="650"/>
    </row>
    <row r="2718" spans="12:12" x14ac:dyDescent="0.2">
      <c r="L2718" s="650"/>
    </row>
    <row r="2719" spans="12:12" x14ac:dyDescent="0.2">
      <c r="L2719" s="650"/>
    </row>
    <row r="2720" spans="12:12" x14ac:dyDescent="0.2">
      <c r="L2720" s="650"/>
    </row>
    <row r="2721" spans="12:12" x14ac:dyDescent="0.2">
      <c r="L2721" s="650"/>
    </row>
    <row r="2722" spans="12:12" x14ac:dyDescent="0.2">
      <c r="L2722" s="650"/>
    </row>
    <row r="2723" spans="12:12" x14ac:dyDescent="0.2">
      <c r="L2723" s="650"/>
    </row>
    <row r="2724" spans="12:12" x14ac:dyDescent="0.2">
      <c r="L2724" s="650"/>
    </row>
    <row r="2725" spans="12:12" x14ac:dyDescent="0.2">
      <c r="L2725" s="650"/>
    </row>
    <row r="2726" spans="12:12" x14ac:dyDescent="0.2">
      <c r="L2726" s="650"/>
    </row>
    <row r="2727" spans="12:12" x14ac:dyDescent="0.2">
      <c r="L2727" s="650"/>
    </row>
    <row r="2728" spans="12:12" x14ac:dyDescent="0.2">
      <c r="L2728" s="650"/>
    </row>
    <row r="2729" spans="12:12" x14ac:dyDescent="0.2">
      <c r="L2729" s="650"/>
    </row>
    <row r="2730" spans="12:12" x14ac:dyDescent="0.2">
      <c r="L2730" s="650"/>
    </row>
    <row r="2731" spans="12:12" x14ac:dyDescent="0.2">
      <c r="L2731" s="650"/>
    </row>
    <row r="2732" spans="12:12" x14ac:dyDescent="0.2">
      <c r="L2732" s="650"/>
    </row>
    <row r="2733" spans="12:12" x14ac:dyDescent="0.2">
      <c r="L2733" s="650"/>
    </row>
    <row r="2734" spans="12:12" x14ac:dyDescent="0.2">
      <c r="L2734" s="650"/>
    </row>
    <row r="2735" spans="12:12" x14ac:dyDescent="0.2">
      <c r="L2735" s="650"/>
    </row>
    <row r="2736" spans="12:12" x14ac:dyDescent="0.2">
      <c r="L2736" s="650"/>
    </row>
    <row r="2737" spans="12:12" x14ac:dyDescent="0.2">
      <c r="L2737" s="650"/>
    </row>
    <row r="2738" spans="12:12" x14ac:dyDescent="0.2">
      <c r="L2738" s="650"/>
    </row>
    <row r="2739" spans="12:12" x14ac:dyDescent="0.2">
      <c r="L2739" s="650"/>
    </row>
    <row r="2740" spans="12:12" x14ac:dyDescent="0.2">
      <c r="L2740" s="650"/>
    </row>
    <row r="2741" spans="12:12" x14ac:dyDescent="0.2">
      <c r="L2741" s="650"/>
    </row>
    <row r="2742" spans="12:12" x14ac:dyDescent="0.2">
      <c r="L2742" s="650"/>
    </row>
    <row r="2743" spans="12:12" x14ac:dyDescent="0.2">
      <c r="L2743" s="650"/>
    </row>
    <row r="2744" spans="12:12" x14ac:dyDescent="0.2">
      <c r="L2744" s="650"/>
    </row>
    <row r="2745" spans="12:12" x14ac:dyDescent="0.2">
      <c r="L2745" s="650"/>
    </row>
    <row r="2746" spans="12:12" x14ac:dyDescent="0.2">
      <c r="L2746" s="650"/>
    </row>
    <row r="2747" spans="12:12" x14ac:dyDescent="0.2">
      <c r="L2747" s="650"/>
    </row>
    <row r="2748" spans="12:12" x14ac:dyDescent="0.2">
      <c r="L2748" s="650"/>
    </row>
    <row r="2749" spans="12:12" x14ac:dyDescent="0.2">
      <c r="L2749" s="650"/>
    </row>
    <row r="2750" spans="12:12" x14ac:dyDescent="0.2">
      <c r="L2750" s="650"/>
    </row>
    <row r="2751" spans="12:12" x14ac:dyDescent="0.2">
      <c r="L2751" s="650"/>
    </row>
    <row r="2752" spans="12:12" x14ac:dyDescent="0.2">
      <c r="L2752" s="650"/>
    </row>
    <row r="2753" spans="12:12" x14ac:dyDescent="0.2">
      <c r="L2753" s="650"/>
    </row>
    <row r="2754" spans="12:12" x14ac:dyDescent="0.2">
      <c r="L2754" s="650"/>
    </row>
    <row r="2755" spans="12:12" x14ac:dyDescent="0.2">
      <c r="L2755" s="650"/>
    </row>
    <row r="2756" spans="12:12" x14ac:dyDescent="0.2">
      <c r="L2756" s="650"/>
    </row>
    <row r="2757" spans="12:12" x14ac:dyDescent="0.2">
      <c r="L2757" s="650"/>
    </row>
    <row r="2758" spans="12:12" x14ac:dyDescent="0.2">
      <c r="L2758" s="650"/>
    </row>
    <row r="2759" spans="12:12" x14ac:dyDescent="0.2">
      <c r="L2759" s="650"/>
    </row>
    <row r="2760" spans="12:12" x14ac:dyDescent="0.2">
      <c r="L2760" s="650"/>
    </row>
    <row r="2761" spans="12:12" x14ac:dyDescent="0.2">
      <c r="L2761" s="650"/>
    </row>
    <row r="2762" spans="12:12" x14ac:dyDescent="0.2">
      <c r="L2762" s="650"/>
    </row>
    <row r="2763" spans="12:12" x14ac:dyDescent="0.2">
      <c r="L2763" s="650"/>
    </row>
    <row r="2764" spans="12:12" x14ac:dyDescent="0.2">
      <c r="L2764" s="650"/>
    </row>
    <row r="2765" spans="12:12" x14ac:dyDescent="0.2">
      <c r="L2765" s="650"/>
    </row>
    <row r="2766" spans="12:12" x14ac:dyDescent="0.2">
      <c r="L2766" s="650"/>
    </row>
    <row r="2767" spans="12:12" x14ac:dyDescent="0.2">
      <c r="L2767" s="650"/>
    </row>
    <row r="2768" spans="12:12" x14ac:dyDescent="0.2">
      <c r="L2768" s="650"/>
    </row>
    <row r="2769" spans="12:12" x14ac:dyDescent="0.2">
      <c r="L2769" s="650"/>
    </row>
    <row r="2770" spans="12:12" x14ac:dyDescent="0.2">
      <c r="L2770" s="650"/>
    </row>
    <row r="2771" spans="12:12" x14ac:dyDescent="0.2">
      <c r="L2771" s="650"/>
    </row>
    <row r="2772" spans="12:12" x14ac:dyDescent="0.2">
      <c r="L2772" s="650"/>
    </row>
    <row r="2773" spans="12:12" x14ac:dyDescent="0.2">
      <c r="L2773" s="650"/>
    </row>
    <row r="2774" spans="12:12" x14ac:dyDescent="0.2">
      <c r="L2774" s="650"/>
    </row>
    <row r="2775" spans="12:12" x14ac:dyDescent="0.2">
      <c r="L2775" s="650"/>
    </row>
    <row r="2776" spans="12:12" x14ac:dyDescent="0.2">
      <c r="L2776" s="650"/>
    </row>
    <row r="2777" spans="12:12" x14ac:dyDescent="0.2">
      <c r="L2777" s="650"/>
    </row>
    <row r="2778" spans="12:12" x14ac:dyDescent="0.2">
      <c r="L2778" s="650"/>
    </row>
    <row r="2779" spans="12:12" x14ac:dyDescent="0.2">
      <c r="L2779" s="650"/>
    </row>
    <row r="2780" spans="12:12" x14ac:dyDescent="0.2">
      <c r="L2780" s="650"/>
    </row>
    <row r="2781" spans="12:12" x14ac:dyDescent="0.2">
      <c r="L2781" s="650"/>
    </row>
    <row r="2782" spans="12:12" x14ac:dyDescent="0.2">
      <c r="L2782" s="650"/>
    </row>
    <row r="2783" spans="12:12" x14ac:dyDescent="0.2">
      <c r="L2783" s="650"/>
    </row>
    <row r="2784" spans="12:12" x14ac:dyDescent="0.2">
      <c r="L2784" s="650"/>
    </row>
    <row r="2785" spans="12:12" x14ac:dyDescent="0.2">
      <c r="L2785" s="650"/>
    </row>
    <row r="2786" spans="12:12" x14ac:dyDescent="0.2">
      <c r="L2786" s="650"/>
    </row>
    <row r="2787" spans="12:12" x14ac:dyDescent="0.2">
      <c r="L2787" s="650"/>
    </row>
    <row r="2788" spans="12:12" x14ac:dyDescent="0.2">
      <c r="L2788" s="650"/>
    </row>
    <row r="2789" spans="12:12" x14ac:dyDescent="0.2">
      <c r="L2789" s="650"/>
    </row>
    <row r="2790" spans="12:12" x14ac:dyDescent="0.2">
      <c r="L2790" s="650"/>
    </row>
    <row r="2791" spans="12:12" x14ac:dyDescent="0.2">
      <c r="L2791" s="650"/>
    </row>
    <row r="2792" spans="12:12" x14ac:dyDescent="0.2">
      <c r="L2792" s="650"/>
    </row>
    <row r="2793" spans="12:12" x14ac:dyDescent="0.2">
      <c r="L2793" s="650"/>
    </row>
    <row r="2794" spans="12:12" x14ac:dyDescent="0.2">
      <c r="L2794" s="650"/>
    </row>
    <row r="2795" spans="12:12" x14ac:dyDescent="0.2">
      <c r="L2795" s="650"/>
    </row>
    <row r="2796" spans="12:12" x14ac:dyDescent="0.2">
      <c r="L2796" s="650"/>
    </row>
    <row r="2797" spans="12:12" x14ac:dyDescent="0.2">
      <c r="L2797" s="650"/>
    </row>
    <row r="2798" spans="12:12" x14ac:dyDescent="0.2">
      <c r="L2798" s="650"/>
    </row>
    <row r="2799" spans="12:12" x14ac:dyDescent="0.2">
      <c r="L2799" s="650"/>
    </row>
    <row r="2800" spans="12:12" x14ac:dyDescent="0.2">
      <c r="L2800" s="650"/>
    </row>
    <row r="2801" spans="12:12" x14ac:dyDescent="0.2">
      <c r="L2801" s="650"/>
    </row>
    <row r="2802" spans="12:12" x14ac:dyDescent="0.2">
      <c r="L2802" s="650"/>
    </row>
    <row r="2803" spans="12:12" x14ac:dyDescent="0.2">
      <c r="L2803" s="650"/>
    </row>
    <row r="2804" spans="12:12" x14ac:dyDescent="0.2">
      <c r="L2804" s="650"/>
    </row>
    <row r="2805" spans="12:12" x14ac:dyDescent="0.2">
      <c r="L2805" s="650"/>
    </row>
    <row r="2806" spans="12:12" x14ac:dyDescent="0.2">
      <c r="L2806" s="650"/>
    </row>
    <row r="2807" spans="12:12" x14ac:dyDescent="0.2">
      <c r="L2807" s="650"/>
    </row>
    <row r="2808" spans="12:12" x14ac:dyDescent="0.2">
      <c r="L2808" s="650"/>
    </row>
    <row r="2809" spans="12:12" x14ac:dyDescent="0.2">
      <c r="L2809" s="650"/>
    </row>
    <row r="2810" spans="12:12" x14ac:dyDescent="0.2">
      <c r="L2810" s="650"/>
    </row>
    <row r="2811" spans="12:12" x14ac:dyDescent="0.2">
      <c r="L2811" s="650"/>
    </row>
    <row r="2812" spans="12:12" x14ac:dyDescent="0.2">
      <c r="L2812" s="650"/>
    </row>
    <row r="2813" spans="12:12" x14ac:dyDescent="0.2">
      <c r="L2813" s="650"/>
    </row>
    <row r="2814" spans="12:12" x14ac:dyDescent="0.2">
      <c r="L2814" s="650"/>
    </row>
    <row r="2815" spans="12:12" x14ac:dyDescent="0.2">
      <c r="L2815" s="650"/>
    </row>
    <row r="2816" spans="12:12" x14ac:dyDescent="0.2">
      <c r="L2816" s="650"/>
    </row>
    <row r="2817" spans="12:12" x14ac:dyDescent="0.2">
      <c r="L2817" s="650"/>
    </row>
    <row r="2818" spans="12:12" x14ac:dyDescent="0.2">
      <c r="L2818" s="650"/>
    </row>
    <row r="2819" spans="12:12" x14ac:dyDescent="0.2">
      <c r="L2819" s="650"/>
    </row>
    <row r="2820" spans="12:12" x14ac:dyDescent="0.2">
      <c r="L2820" s="650"/>
    </row>
    <row r="2821" spans="12:12" x14ac:dyDescent="0.2">
      <c r="L2821" s="650"/>
    </row>
    <row r="2822" spans="12:12" x14ac:dyDescent="0.2">
      <c r="L2822" s="650"/>
    </row>
    <row r="2823" spans="12:12" x14ac:dyDescent="0.2">
      <c r="L2823" s="650"/>
    </row>
    <row r="2824" spans="12:12" x14ac:dyDescent="0.2">
      <c r="L2824" s="650"/>
    </row>
    <row r="2825" spans="12:12" x14ac:dyDescent="0.2">
      <c r="L2825" s="650"/>
    </row>
    <row r="2826" spans="12:12" x14ac:dyDescent="0.2">
      <c r="L2826" s="650"/>
    </row>
    <row r="2827" spans="12:12" x14ac:dyDescent="0.2">
      <c r="L2827" s="650"/>
    </row>
    <row r="2828" spans="12:12" x14ac:dyDescent="0.2">
      <c r="L2828" s="650"/>
    </row>
    <row r="2829" spans="12:12" x14ac:dyDescent="0.2">
      <c r="L2829" s="650"/>
    </row>
    <row r="2830" spans="12:12" x14ac:dyDescent="0.2">
      <c r="L2830" s="650"/>
    </row>
    <row r="2831" spans="12:12" x14ac:dyDescent="0.2">
      <c r="L2831" s="650"/>
    </row>
    <row r="2832" spans="12:12" x14ac:dyDescent="0.2">
      <c r="L2832" s="650"/>
    </row>
    <row r="2833" spans="12:12" x14ac:dyDescent="0.2">
      <c r="L2833" s="650"/>
    </row>
    <row r="2834" spans="12:12" x14ac:dyDescent="0.2">
      <c r="L2834" s="650"/>
    </row>
    <row r="2835" spans="12:12" x14ac:dyDescent="0.2">
      <c r="L2835" s="650"/>
    </row>
    <row r="2836" spans="12:12" x14ac:dyDescent="0.2">
      <c r="L2836" s="650"/>
    </row>
    <row r="2837" spans="12:12" x14ac:dyDescent="0.2">
      <c r="L2837" s="650"/>
    </row>
    <row r="2838" spans="12:12" x14ac:dyDescent="0.2">
      <c r="L2838" s="650"/>
    </row>
    <row r="2839" spans="12:12" x14ac:dyDescent="0.2">
      <c r="L2839" s="650"/>
    </row>
    <row r="2840" spans="12:12" x14ac:dyDescent="0.2">
      <c r="L2840" s="650"/>
    </row>
    <row r="2841" spans="12:12" x14ac:dyDescent="0.2">
      <c r="L2841" s="650"/>
    </row>
    <row r="2842" spans="12:12" x14ac:dyDescent="0.2">
      <c r="L2842" s="650"/>
    </row>
    <row r="2843" spans="12:12" x14ac:dyDescent="0.2">
      <c r="L2843" s="650"/>
    </row>
    <row r="2844" spans="12:12" x14ac:dyDescent="0.2">
      <c r="L2844" s="650"/>
    </row>
    <row r="2845" spans="12:12" x14ac:dyDescent="0.2">
      <c r="L2845" s="650"/>
    </row>
    <row r="2846" spans="12:12" x14ac:dyDescent="0.2">
      <c r="L2846" s="650"/>
    </row>
    <row r="2847" spans="12:12" x14ac:dyDescent="0.2">
      <c r="L2847" s="650"/>
    </row>
    <row r="2848" spans="12:12" x14ac:dyDescent="0.2">
      <c r="L2848" s="650"/>
    </row>
    <row r="2849" spans="12:12" x14ac:dyDescent="0.2">
      <c r="L2849" s="650"/>
    </row>
    <row r="2850" spans="12:12" x14ac:dyDescent="0.2">
      <c r="L2850" s="650"/>
    </row>
    <row r="2851" spans="12:12" x14ac:dyDescent="0.2">
      <c r="L2851" s="650"/>
    </row>
    <row r="2852" spans="12:12" x14ac:dyDescent="0.2">
      <c r="L2852" s="650"/>
    </row>
    <row r="2853" spans="12:12" x14ac:dyDescent="0.2">
      <c r="L2853" s="650"/>
    </row>
    <row r="2854" spans="12:12" x14ac:dyDescent="0.2">
      <c r="L2854" s="650"/>
    </row>
    <row r="2855" spans="12:12" x14ac:dyDescent="0.2">
      <c r="L2855" s="650"/>
    </row>
    <row r="2856" spans="12:12" x14ac:dyDescent="0.2">
      <c r="L2856" s="650"/>
    </row>
    <row r="2857" spans="12:12" x14ac:dyDescent="0.2">
      <c r="L2857" s="650"/>
    </row>
    <row r="2858" spans="12:12" x14ac:dyDescent="0.2">
      <c r="L2858" s="650"/>
    </row>
    <row r="2859" spans="12:12" x14ac:dyDescent="0.2">
      <c r="L2859" s="650"/>
    </row>
    <row r="2860" spans="12:12" x14ac:dyDescent="0.2">
      <c r="L2860" s="650"/>
    </row>
    <row r="2861" spans="12:12" x14ac:dyDescent="0.2">
      <c r="L2861" s="650"/>
    </row>
    <row r="2862" spans="12:12" x14ac:dyDescent="0.2">
      <c r="L2862" s="650"/>
    </row>
    <row r="2863" spans="12:12" x14ac:dyDescent="0.2">
      <c r="L2863" s="650"/>
    </row>
    <row r="2864" spans="12:12" x14ac:dyDescent="0.2">
      <c r="L2864" s="650"/>
    </row>
    <row r="2865" spans="12:12" x14ac:dyDescent="0.2">
      <c r="L2865" s="650"/>
    </row>
    <row r="2866" spans="12:12" x14ac:dyDescent="0.2">
      <c r="L2866" s="650"/>
    </row>
    <row r="2867" spans="12:12" x14ac:dyDescent="0.2">
      <c r="L2867" s="650"/>
    </row>
    <row r="2868" spans="12:12" x14ac:dyDescent="0.2">
      <c r="L2868" s="650"/>
    </row>
    <row r="2869" spans="12:12" x14ac:dyDescent="0.2">
      <c r="L2869" s="650"/>
    </row>
    <row r="2870" spans="12:12" x14ac:dyDescent="0.2">
      <c r="L2870" s="650"/>
    </row>
    <row r="2871" spans="12:12" x14ac:dyDescent="0.2">
      <c r="L2871" s="650"/>
    </row>
    <row r="2872" spans="12:12" x14ac:dyDescent="0.2">
      <c r="L2872" s="650"/>
    </row>
    <row r="2873" spans="12:12" x14ac:dyDescent="0.2">
      <c r="L2873" s="650"/>
    </row>
    <row r="2874" spans="12:12" x14ac:dyDescent="0.2">
      <c r="L2874" s="650"/>
    </row>
    <row r="2875" spans="12:12" x14ac:dyDescent="0.2">
      <c r="L2875" s="650"/>
    </row>
    <row r="2876" spans="12:12" x14ac:dyDescent="0.2">
      <c r="L2876" s="650"/>
    </row>
    <row r="2877" spans="12:12" x14ac:dyDescent="0.2">
      <c r="L2877" s="650"/>
    </row>
    <row r="2878" spans="12:12" x14ac:dyDescent="0.2">
      <c r="L2878" s="650"/>
    </row>
    <row r="2879" spans="12:12" x14ac:dyDescent="0.2">
      <c r="L2879" s="650"/>
    </row>
    <row r="2880" spans="12:12" x14ac:dyDescent="0.2">
      <c r="L2880" s="650"/>
    </row>
    <row r="2881" spans="12:12" x14ac:dyDescent="0.2">
      <c r="L2881" s="650"/>
    </row>
    <row r="2882" spans="12:12" x14ac:dyDescent="0.2">
      <c r="L2882" s="650"/>
    </row>
    <row r="2883" spans="12:12" x14ac:dyDescent="0.2">
      <c r="L2883" s="650"/>
    </row>
    <row r="2884" spans="12:12" x14ac:dyDescent="0.2">
      <c r="L2884" s="650"/>
    </row>
    <row r="2885" spans="12:12" x14ac:dyDescent="0.2">
      <c r="L2885" s="650"/>
    </row>
    <row r="2886" spans="12:12" x14ac:dyDescent="0.2">
      <c r="L2886" s="650"/>
    </row>
    <row r="2887" spans="12:12" x14ac:dyDescent="0.2">
      <c r="L2887" s="650"/>
    </row>
    <row r="2888" spans="12:12" x14ac:dyDescent="0.2">
      <c r="L2888" s="650"/>
    </row>
    <row r="2889" spans="12:12" x14ac:dyDescent="0.2">
      <c r="L2889" s="650"/>
    </row>
    <row r="2890" spans="12:12" x14ac:dyDescent="0.2">
      <c r="L2890" s="650"/>
    </row>
    <row r="2891" spans="12:12" x14ac:dyDescent="0.2">
      <c r="L2891" s="650"/>
    </row>
    <row r="2892" spans="12:12" x14ac:dyDescent="0.2">
      <c r="L2892" s="650"/>
    </row>
    <row r="2893" spans="12:12" x14ac:dyDescent="0.2">
      <c r="L2893" s="650"/>
    </row>
    <row r="2894" spans="12:12" x14ac:dyDescent="0.2">
      <c r="L2894" s="650"/>
    </row>
    <row r="2895" spans="12:12" x14ac:dyDescent="0.2">
      <c r="L2895" s="650"/>
    </row>
    <row r="2896" spans="12:12" x14ac:dyDescent="0.2">
      <c r="L2896" s="650"/>
    </row>
    <row r="2897" spans="12:12" x14ac:dyDescent="0.2">
      <c r="L2897" s="650"/>
    </row>
    <row r="2898" spans="12:12" x14ac:dyDescent="0.2">
      <c r="L2898" s="650"/>
    </row>
    <row r="2899" spans="12:12" x14ac:dyDescent="0.2">
      <c r="L2899" s="650"/>
    </row>
    <row r="2900" spans="12:12" x14ac:dyDescent="0.2">
      <c r="L2900" s="650"/>
    </row>
    <row r="2901" spans="12:12" x14ac:dyDescent="0.2">
      <c r="L2901" s="650"/>
    </row>
    <row r="2902" spans="12:12" x14ac:dyDescent="0.2">
      <c r="L2902" s="650"/>
    </row>
    <row r="2903" spans="12:12" x14ac:dyDescent="0.2">
      <c r="L2903" s="650"/>
    </row>
    <row r="2904" spans="12:12" x14ac:dyDescent="0.2">
      <c r="L2904" s="650"/>
    </row>
    <row r="2905" spans="12:12" x14ac:dyDescent="0.2">
      <c r="L2905" s="650"/>
    </row>
    <row r="2906" spans="12:12" x14ac:dyDescent="0.2">
      <c r="L2906" s="650"/>
    </row>
    <row r="2907" spans="12:12" x14ac:dyDescent="0.2">
      <c r="L2907" s="650"/>
    </row>
    <row r="2908" spans="12:12" x14ac:dyDescent="0.2">
      <c r="L2908" s="650"/>
    </row>
    <row r="2909" spans="12:12" x14ac:dyDescent="0.2">
      <c r="L2909" s="650"/>
    </row>
    <row r="2910" spans="12:12" x14ac:dyDescent="0.2">
      <c r="L2910" s="650"/>
    </row>
    <row r="2911" spans="12:12" x14ac:dyDescent="0.2">
      <c r="L2911" s="650"/>
    </row>
    <row r="2912" spans="12:12" x14ac:dyDescent="0.2">
      <c r="L2912" s="650"/>
    </row>
    <row r="2913" spans="12:12" x14ac:dyDescent="0.2">
      <c r="L2913" s="650"/>
    </row>
    <row r="2914" spans="12:12" x14ac:dyDescent="0.2">
      <c r="L2914" s="650"/>
    </row>
    <row r="2915" spans="12:12" x14ac:dyDescent="0.2">
      <c r="L2915" s="650"/>
    </row>
    <row r="2916" spans="12:12" x14ac:dyDescent="0.2">
      <c r="L2916" s="650"/>
    </row>
    <row r="2917" spans="12:12" x14ac:dyDescent="0.2">
      <c r="L2917" s="650"/>
    </row>
    <row r="2918" spans="12:12" x14ac:dyDescent="0.2">
      <c r="L2918" s="650"/>
    </row>
    <row r="2919" spans="12:12" x14ac:dyDescent="0.2">
      <c r="L2919" s="650"/>
    </row>
    <row r="2920" spans="12:12" x14ac:dyDescent="0.2">
      <c r="L2920" s="650"/>
    </row>
    <row r="2921" spans="12:12" x14ac:dyDescent="0.2">
      <c r="L2921" s="650"/>
    </row>
    <row r="2922" spans="12:12" x14ac:dyDescent="0.2">
      <c r="L2922" s="650"/>
    </row>
    <row r="2923" spans="12:12" x14ac:dyDescent="0.2">
      <c r="L2923" s="650"/>
    </row>
    <row r="2924" spans="12:12" x14ac:dyDescent="0.2">
      <c r="L2924" s="650"/>
    </row>
    <row r="2925" spans="12:12" x14ac:dyDescent="0.2">
      <c r="L2925" s="650"/>
    </row>
    <row r="2926" spans="12:12" x14ac:dyDescent="0.2">
      <c r="L2926" s="650"/>
    </row>
    <row r="2927" spans="12:12" x14ac:dyDescent="0.2">
      <c r="L2927" s="650"/>
    </row>
    <row r="2928" spans="12:12" x14ac:dyDescent="0.2">
      <c r="L2928" s="650"/>
    </row>
    <row r="2929" spans="12:12" x14ac:dyDescent="0.2">
      <c r="L2929" s="650"/>
    </row>
    <row r="2930" spans="12:12" x14ac:dyDescent="0.2">
      <c r="L2930" s="650"/>
    </row>
    <row r="2931" spans="12:12" x14ac:dyDescent="0.2">
      <c r="L2931" s="650"/>
    </row>
    <row r="2932" spans="12:12" x14ac:dyDescent="0.2">
      <c r="L2932" s="650"/>
    </row>
    <row r="2933" spans="12:12" x14ac:dyDescent="0.2">
      <c r="L2933" s="650"/>
    </row>
    <row r="2934" spans="12:12" x14ac:dyDescent="0.2">
      <c r="L2934" s="650"/>
    </row>
    <row r="2935" spans="12:12" x14ac:dyDescent="0.2">
      <c r="L2935" s="650"/>
    </row>
    <row r="2936" spans="12:12" x14ac:dyDescent="0.2">
      <c r="L2936" s="650"/>
    </row>
    <row r="2937" spans="12:12" x14ac:dyDescent="0.2">
      <c r="L2937" s="650"/>
    </row>
    <row r="2938" spans="12:12" x14ac:dyDescent="0.2">
      <c r="L2938" s="650"/>
    </row>
    <row r="2939" spans="12:12" x14ac:dyDescent="0.2">
      <c r="L2939" s="650"/>
    </row>
    <row r="2940" spans="12:12" x14ac:dyDescent="0.2">
      <c r="L2940" s="650"/>
    </row>
    <row r="2941" spans="12:12" x14ac:dyDescent="0.2">
      <c r="L2941" s="650"/>
    </row>
    <row r="2942" spans="12:12" x14ac:dyDescent="0.2">
      <c r="L2942" s="650"/>
    </row>
    <row r="2943" spans="12:12" x14ac:dyDescent="0.2">
      <c r="L2943" s="650"/>
    </row>
    <row r="2944" spans="12:12" x14ac:dyDescent="0.2">
      <c r="L2944" s="650"/>
    </row>
    <row r="2945" spans="12:12" x14ac:dyDescent="0.2">
      <c r="L2945" s="650"/>
    </row>
    <row r="2946" spans="12:12" x14ac:dyDescent="0.2">
      <c r="L2946" s="650"/>
    </row>
    <row r="2947" spans="12:12" x14ac:dyDescent="0.2">
      <c r="L2947" s="650"/>
    </row>
    <row r="2948" spans="12:12" x14ac:dyDescent="0.2">
      <c r="L2948" s="650"/>
    </row>
    <row r="2949" spans="12:12" x14ac:dyDescent="0.2">
      <c r="L2949" s="650"/>
    </row>
    <row r="2950" spans="12:12" x14ac:dyDescent="0.2">
      <c r="L2950" s="650"/>
    </row>
    <row r="2951" spans="12:12" x14ac:dyDescent="0.2">
      <c r="L2951" s="650"/>
    </row>
    <row r="2952" spans="12:12" x14ac:dyDescent="0.2">
      <c r="L2952" s="650"/>
    </row>
    <row r="2953" spans="12:12" x14ac:dyDescent="0.2">
      <c r="L2953" s="650"/>
    </row>
    <row r="2954" spans="12:12" x14ac:dyDescent="0.2">
      <c r="L2954" s="650"/>
    </row>
    <row r="2955" spans="12:12" x14ac:dyDescent="0.2">
      <c r="L2955" s="650"/>
    </row>
    <row r="2956" spans="12:12" x14ac:dyDescent="0.2">
      <c r="L2956" s="650"/>
    </row>
    <row r="2957" spans="12:12" x14ac:dyDescent="0.2">
      <c r="L2957" s="650"/>
    </row>
    <row r="2958" spans="12:12" x14ac:dyDescent="0.2">
      <c r="L2958" s="650"/>
    </row>
    <row r="2959" spans="12:12" x14ac:dyDescent="0.2">
      <c r="L2959" s="650"/>
    </row>
    <row r="2960" spans="12:12" x14ac:dyDescent="0.2">
      <c r="L2960" s="650"/>
    </row>
    <row r="2961" spans="12:12" x14ac:dyDescent="0.2">
      <c r="L2961" s="650"/>
    </row>
    <row r="2962" spans="12:12" x14ac:dyDescent="0.2">
      <c r="L2962" s="650"/>
    </row>
    <row r="2963" spans="12:12" x14ac:dyDescent="0.2">
      <c r="L2963" s="650"/>
    </row>
    <row r="2964" spans="12:12" x14ac:dyDescent="0.2">
      <c r="L2964" s="650"/>
    </row>
    <row r="2965" spans="12:12" x14ac:dyDescent="0.2">
      <c r="L2965" s="650"/>
    </row>
    <row r="2966" spans="12:12" x14ac:dyDescent="0.2">
      <c r="L2966" s="650"/>
    </row>
    <row r="2967" spans="12:12" x14ac:dyDescent="0.2">
      <c r="L2967" s="650"/>
    </row>
    <row r="2968" spans="12:12" x14ac:dyDescent="0.2">
      <c r="L2968" s="650"/>
    </row>
    <row r="2969" spans="12:12" x14ac:dyDescent="0.2">
      <c r="L2969" s="650"/>
    </row>
    <row r="2970" spans="12:12" x14ac:dyDescent="0.2">
      <c r="L2970" s="650"/>
    </row>
    <row r="2971" spans="12:12" x14ac:dyDescent="0.2">
      <c r="L2971" s="650"/>
    </row>
    <row r="2972" spans="12:12" x14ac:dyDescent="0.2">
      <c r="L2972" s="650"/>
    </row>
    <row r="2973" spans="12:12" x14ac:dyDescent="0.2">
      <c r="L2973" s="650"/>
    </row>
    <row r="2974" spans="12:12" x14ac:dyDescent="0.2">
      <c r="L2974" s="650"/>
    </row>
    <row r="2975" spans="12:12" x14ac:dyDescent="0.2">
      <c r="L2975" s="650"/>
    </row>
    <row r="2976" spans="12:12" x14ac:dyDescent="0.2">
      <c r="L2976" s="650"/>
    </row>
    <row r="2977" spans="12:12" x14ac:dyDescent="0.2">
      <c r="L2977" s="650"/>
    </row>
    <row r="2978" spans="12:12" x14ac:dyDescent="0.2">
      <c r="L2978" s="650"/>
    </row>
    <row r="2979" spans="12:12" x14ac:dyDescent="0.2">
      <c r="L2979" s="650"/>
    </row>
    <row r="2980" spans="12:12" x14ac:dyDescent="0.2">
      <c r="L2980" s="650"/>
    </row>
    <row r="2981" spans="12:12" x14ac:dyDescent="0.2">
      <c r="L2981" s="650"/>
    </row>
    <row r="2982" spans="12:12" x14ac:dyDescent="0.2">
      <c r="L2982" s="650"/>
    </row>
    <row r="2983" spans="12:12" x14ac:dyDescent="0.2">
      <c r="L2983" s="650"/>
    </row>
    <row r="2984" spans="12:12" x14ac:dyDescent="0.2">
      <c r="L2984" s="650"/>
    </row>
    <row r="2985" spans="12:12" x14ac:dyDescent="0.2">
      <c r="L2985" s="650"/>
    </row>
    <row r="2986" spans="12:12" x14ac:dyDescent="0.2">
      <c r="L2986" s="650"/>
    </row>
    <row r="2987" spans="12:12" x14ac:dyDescent="0.2">
      <c r="L2987" s="650"/>
    </row>
    <row r="2988" spans="12:12" x14ac:dyDescent="0.2">
      <c r="L2988" s="650"/>
    </row>
    <row r="2989" spans="12:12" x14ac:dyDescent="0.2">
      <c r="L2989" s="650"/>
    </row>
    <row r="2990" spans="12:12" x14ac:dyDescent="0.2">
      <c r="L2990" s="650"/>
    </row>
    <row r="2991" spans="12:12" x14ac:dyDescent="0.2">
      <c r="L2991" s="650"/>
    </row>
    <row r="2992" spans="12:12" x14ac:dyDescent="0.2">
      <c r="L2992" s="650"/>
    </row>
    <row r="2993" spans="5:12" x14ac:dyDescent="0.2">
      <c r="L2993" s="650"/>
    </row>
    <row r="2994" spans="5:12" x14ac:dyDescent="0.2">
      <c r="L2994" s="650"/>
    </row>
    <row r="2995" spans="5:12" x14ac:dyDescent="0.2">
      <c r="L2995" s="650"/>
    </row>
    <row r="2996" spans="5:12" x14ac:dyDescent="0.2">
      <c r="L2996" s="650"/>
    </row>
    <row r="2997" spans="5:12" x14ac:dyDescent="0.2">
      <c r="L2997" s="650"/>
    </row>
    <row r="2998" spans="5:12" x14ac:dyDescent="0.2">
      <c r="L2998" s="650"/>
    </row>
    <row r="2999" spans="5:12" x14ac:dyDescent="0.2">
      <c r="L2999" s="650"/>
    </row>
    <row r="3000" spans="5:12" x14ac:dyDescent="0.2">
      <c r="L3000" s="650"/>
    </row>
    <row r="3001" spans="5:12" x14ac:dyDescent="0.2">
      <c r="L3001" s="650"/>
    </row>
    <row r="3002" spans="5:12" x14ac:dyDescent="0.2">
      <c r="L3002" s="650"/>
    </row>
    <row r="3003" spans="5:12" x14ac:dyDescent="0.2">
      <c r="L3003" s="650"/>
    </row>
    <row r="3004" spans="5:12" x14ac:dyDescent="0.2">
      <c r="E3004" s="685" t="s">
        <v>603</v>
      </c>
      <c r="L3004" s="650"/>
    </row>
    <row r="3005" spans="5:12" x14ac:dyDescent="0.2">
      <c r="E3005" s="685" t="s">
        <v>603</v>
      </c>
      <c r="L3005" s="650"/>
    </row>
  </sheetData>
  <protectedRanges>
    <protectedRange sqref="A10:D10 F10:K10 A50:K2230 A11:K48" name="Oblast3_3"/>
    <protectedRange sqref="K4:K5 E4" name="Oblast2_3"/>
    <protectedRange sqref="C5:H5 D3:H3 H4 C4:D4" name="Oblast1_1"/>
    <protectedRange sqref="E10" name="Oblast3_1_1"/>
    <protectedRange sqref="J3:K3" name="Oblast2_1_1"/>
    <protectedRange sqref="C3" name="Oblast1_3_1"/>
    <protectedRange sqref="J4" name="Oblast2_2_1"/>
    <protectedRange sqref="A49:K49" name="Oblast3_2_1"/>
  </protectedRanges>
  <mergeCells count="12">
    <mergeCell ref="M5:O5"/>
    <mergeCell ref="I1:J1"/>
    <mergeCell ref="U1:V1"/>
    <mergeCell ref="W1:X1"/>
    <mergeCell ref="Y1:Z1"/>
    <mergeCell ref="J3:K3"/>
    <mergeCell ref="H6:K6"/>
    <mergeCell ref="M6:M8"/>
    <mergeCell ref="N6:N8"/>
    <mergeCell ref="O6:O8"/>
    <mergeCell ref="P6:P8"/>
    <mergeCell ref="J7:K7"/>
  </mergeCells>
  <pageMargins left="0.39370078740157483" right="0.39370078740157483" top="0.39370078740157483" bottom="0.39370078740157483" header="0.31496062992125984" footer="0.31496062992125984"/>
  <pageSetup paperSize="9" scale="3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77" r:id="rId4" name="Button 13">
              <controlPr defaultSize="0" print="0" autoFill="0" autoPict="0" macro="[1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Y1133"/>
  <sheetViews>
    <sheetView view="pageBreakPreview" zoomScale="85" zoomScaleNormal="100" zoomScaleSheetLayoutView="85" workbookViewId="0">
      <selection activeCell="B21" sqref="B21"/>
    </sheetView>
  </sheetViews>
  <sheetFormatPr defaultRowHeight="12.75" x14ac:dyDescent="0.2"/>
  <cols>
    <col min="1" max="1" width="5.5703125" style="97" bestFit="1" customWidth="1"/>
    <col min="2" max="2" width="72.5703125" style="81" customWidth="1"/>
    <col min="3" max="3" width="12.85546875" style="629" customWidth="1"/>
    <col min="4" max="4" width="4.85546875" style="629" customWidth="1"/>
    <col min="5" max="5" width="11.42578125" style="79" customWidth="1"/>
    <col min="6" max="6" width="45.85546875" style="903" customWidth="1"/>
    <col min="7" max="7" width="8.42578125" style="81" customWidth="1"/>
    <col min="8" max="8" width="3.140625" style="81" customWidth="1"/>
    <col min="9" max="9" width="6.7109375" style="81" customWidth="1"/>
    <col min="10" max="10" width="2.85546875" style="81" customWidth="1"/>
    <col min="11" max="11" width="6.7109375" style="81" customWidth="1"/>
    <col min="12" max="12" width="3" style="81" customWidth="1"/>
    <col min="13" max="13" width="6.85546875" style="81" customWidth="1"/>
    <col min="14" max="14" width="2.7109375" style="81" customWidth="1"/>
    <col min="15" max="15" width="7" style="81" customWidth="1"/>
    <col min="16" max="16" width="3.28515625" style="81" customWidth="1"/>
    <col min="17" max="17" width="7.42578125" style="82" customWidth="1"/>
    <col min="18" max="254" width="9.140625" style="81"/>
    <col min="255" max="255" width="5.5703125" style="81" bestFit="1" customWidth="1"/>
    <col min="256" max="256" width="67.28515625" style="81" customWidth="1"/>
    <col min="257" max="257" width="5.5703125" style="81" bestFit="1" customWidth="1"/>
    <col min="258" max="258" width="4.85546875" style="81" customWidth="1"/>
    <col min="259" max="259" width="11.42578125" style="81" customWidth="1"/>
    <col min="260" max="260" width="10.7109375" style="81" customWidth="1"/>
    <col min="261" max="261" width="3" style="81" customWidth="1"/>
    <col min="262" max="262" width="6.42578125" style="81" customWidth="1"/>
    <col min="263" max="263" width="8.42578125" style="81" customWidth="1"/>
    <col min="264" max="264" width="3.140625" style="81" customWidth="1"/>
    <col min="265" max="265" width="6.7109375" style="81" customWidth="1"/>
    <col min="266" max="266" width="2.85546875" style="81" customWidth="1"/>
    <col min="267" max="267" width="6.7109375" style="81" customWidth="1"/>
    <col min="268" max="268" width="3" style="81" customWidth="1"/>
    <col min="269" max="269" width="6.85546875" style="81" customWidth="1"/>
    <col min="270" max="270" width="2.7109375" style="81" customWidth="1"/>
    <col min="271" max="271" width="7" style="81" customWidth="1"/>
    <col min="272" max="272" width="3.28515625" style="81" customWidth="1"/>
    <col min="273" max="273" width="7.42578125" style="81" customWidth="1"/>
    <col min="274" max="510" width="9.140625" style="81"/>
    <col min="511" max="511" width="5.5703125" style="81" bestFit="1" customWidth="1"/>
    <col min="512" max="512" width="67.28515625" style="81" customWidth="1"/>
    <col min="513" max="513" width="5.5703125" style="81" bestFit="1" customWidth="1"/>
    <col min="514" max="514" width="4.85546875" style="81" customWidth="1"/>
    <col min="515" max="515" width="11.42578125" style="81" customWidth="1"/>
    <col min="516" max="516" width="10.7109375" style="81" customWidth="1"/>
    <col min="517" max="517" width="3" style="81" customWidth="1"/>
    <col min="518" max="518" width="6.42578125" style="81" customWidth="1"/>
    <col min="519" max="519" width="8.42578125" style="81" customWidth="1"/>
    <col min="520" max="520" width="3.140625" style="81" customWidth="1"/>
    <col min="521" max="521" width="6.7109375" style="81" customWidth="1"/>
    <col min="522" max="522" width="2.85546875" style="81" customWidth="1"/>
    <col min="523" max="523" width="6.7109375" style="81" customWidth="1"/>
    <col min="524" max="524" width="3" style="81" customWidth="1"/>
    <col min="525" max="525" width="6.85546875" style="81" customWidth="1"/>
    <col min="526" max="526" width="2.7109375" style="81" customWidth="1"/>
    <col min="527" max="527" width="7" style="81" customWidth="1"/>
    <col min="528" max="528" width="3.28515625" style="81" customWidth="1"/>
    <col min="529" max="529" width="7.42578125" style="81" customWidth="1"/>
    <col min="530" max="766" width="9.140625" style="81"/>
    <col min="767" max="767" width="5.5703125" style="81" bestFit="1" customWidth="1"/>
    <col min="768" max="768" width="67.28515625" style="81" customWidth="1"/>
    <col min="769" max="769" width="5.5703125" style="81" bestFit="1" customWidth="1"/>
    <col min="770" max="770" width="4.85546875" style="81" customWidth="1"/>
    <col min="771" max="771" width="11.42578125" style="81" customWidth="1"/>
    <col min="772" max="772" width="10.7109375" style="81" customWidth="1"/>
    <col min="773" max="773" width="3" style="81" customWidth="1"/>
    <col min="774" max="774" width="6.42578125" style="81" customWidth="1"/>
    <col min="775" max="775" width="8.42578125" style="81" customWidth="1"/>
    <col min="776" max="776" width="3.140625" style="81" customWidth="1"/>
    <col min="777" max="777" width="6.7109375" style="81" customWidth="1"/>
    <col min="778" max="778" width="2.85546875" style="81" customWidth="1"/>
    <col min="779" max="779" width="6.7109375" style="81" customWidth="1"/>
    <col min="780" max="780" width="3" style="81" customWidth="1"/>
    <col min="781" max="781" width="6.85546875" style="81" customWidth="1"/>
    <col min="782" max="782" width="2.7109375" style="81" customWidth="1"/>
    <col min="783" max="783" width="7" style="81" customWidth="1"/>
    <col min="784" max="784" width="3.28515625" style="81" customWidth="1"/>
    <col min="785" max="785" width="7.42578125" style="81" customWidth="1"/>
    <col min="786" max="1022" width="9.140625" style="81"/>
    <col min="1023" max="1023" width="5.5703125" style="81" bestFit="1" customWidth="1"/>
    <col min="1024" max="1024" width="67.28515625" style="81" customWidth="1"/>
    <col min="1025" max="1025" width="5.5703125" style="81" bestFit="1" customWidth="1"/>
    <col min="1026" max="1026" width="4.85546875" style="81" customWidth="1"/>
    <col min="1027" max="1027" width="11.42578125" style="81" customWidth="1"/>
    <col min="1028" max="1028" width="10.7109375" style="81" customWidth="1"/>
    <col min="1029" max="1029" width="3" style="81" customWidth="1"/>
    <col min="1030" max="1030" width="6.42578125" style="81" customWidth="1"/>
    <col min="1031" max="1031" width="8.42578125" style="81" customWidth="1"/>
    <col min="1032" max="1032" width="3.140625" style="81" customWidth="1"/>
    <col min="1033" max="1033" width="6.7109375" style="81" customWidth="1"/>
    <col min="1034" max="1034" width="2.85546875" style="81" customWidth="1"/>
    <col min="1035" max="1035" width="6.7109375" style="81" customWidth="1"/>
    <col min="1036" max="1036" width="3" style="81" customWidth="1"/>
    <col min="1037" max="1037" width="6.85546875" style="81" customWidth="1"/>
    <col min="1038" max="1038" width="2.7109375" style="81" customWidth="1"/>
    <col min="1039" max="1039" width="7" style="81" customWidth="1"/>
    <col min="1040" max="1040" width="3.28515625" style="81" customWidth="1"/>
    <col min="1041" max="1041" width="7.42578125" style="81" customWidth="1"/>
    <col min="1042" max="1278" width="9.140625" style="81"/>
    <col min="1279" max="1279" width="5.5703125" style="81" bestFit="1" customWidth="1"/>
    <col min="1280" max="1280" width="67.28515625" style="81" customWidth="1"/>
    <col min="1281" max="1281" width="5.5703125" style="81" bestFit="1" customWidth="1"/>
    <col min="1282" max="1282" width="4.85546875" style="81" customWidth="1"/>
    <col min="1283" max="1283" width="11.42578125" style="81" customWidth="1"/>
    <col min="1284" max="1284" width="10.7109375" style="81" customWidth="1"/>
    <col min="1285" max="1285" width="3" style="81" customWidth="1"/>
    <col min="1286" max="1286" width="6.42578125" style="81" customWidth="1"/>
    <col min="1287" max="1287" width="8.42578125" style="81" customWidth="1"/>
    <col min="1288" max="1288" width="3.140625" style="81" customWidth="1"/>
    <col min="1289" max="1289" width="6.7109375" style="81" customWidth="1"/>
    <col min="1290" max="1290" width="2.85546875" style="81" customWidth="1"/>
    <col min="1291" max="1291" width="6.7109375" style="81" customWidth="1"/>
    <col min="1292" max="1292" width="3" style="81" customWidth="1"/>
    <col min="1293" max="1293" width="6.85546875" style="81" customWidth="1"/>
    <col min="1294" max="1294" width="2.7109375" style="81" customWidth="1"/>
    <col min="1295" max="1295" width="7" style="81" customWidth="1"/>
    <col min="1296" max="1296" width="3.28515625" style="81" customWidth="1"/>
    <col min="1297" max="1297" width="7.42578125" style="81" customWidth="1"/>
    <col min="1298" max="1534" width="9.140625" style="81"/>
    <col min="1535" max="1535" width="5.5703125" style="81" bestFit="1" customWidth="1"/>
    <col min="1536" max="1536" width="67.28515625" style="81" customWidth="1"/>
    <col min="1537" max="1537" width="5.5703125" style="81" bestFit="1" customWidth="1"/>
    <col min="1538" max="1538" width="4.85546875" style="81" customWidth="1"/>
    <col min="1539" max="1539" width="11.42578125" style="81" customWidth="1"/>
    <col min="1540" max="1540" width="10.7109375" style="81" customWidth="1"/>
    <col min="1541" max="1541" width="3" style="81" customWidth="1"/>
    <col min="1542" max="1542" width="6.42578125" style="81" customWidth="1"/>
    <col min="1543" max="1543" width="8.42578125" style="81" customWidth="1"/>
    <col min="1544" max="1544" width="3.140625" style="81" customWidth="1"/>
    <col min="1545" max="1545" width="6.7109375" style="81" customWidth="1"/>
    <col min="1546" max="1546" width="2.85546875" style="81" customWidth="1"/>
    <col min="1547" max="1547" width="6.7109375" style="81" customWidth="1"/>
    <col min="1548" max="1548" width="3" style="81" customWidth="1"/>
    <col min="1549" max="1549" width="6.85546875" style="81" customWidth="1"/>
    <col min="1550" max="1550" width="2.7109375" style="81" customWidth="1"/>
    <col min="1551" max="1551" width="7" style="81" customWidth="1"/>
    <col min="1552" max="1552" width="3.28515625" style="81" customWidth="1"/>
    <col min="1553" max="1553" width="7.42578125" style="81" customWidth="1"/>
    <col min="1554" max="1790" width="9.140625" style="81"/>
    <col min="1791" max="1791" width="5.5703125" style="81" bestFit="1" customWidth="1"/>
    <col min="1792" max="1792" width="67.28515625" style="81" customWidth="1"/>
    <col min="1793" max="1793" width="5.5703125" style="81" bestFit="1" customWidth="1"/>
    <col min="1794" max="1794" width="4.85546875" style="81" customWidth="1"/>
    <col min="1795" max="1795" width="11.42578125" style="81" customWidth="1"/>
    <col min="1796" max="1796" width="10.7109375" style="81" customWidth="1"/>
    <col min="1797" max="1797" width="3" style="81" customWidth="1"/>
    <col min="1798" max="1798" width="6.42578125" style="81" customWidth="1"/>
    <col min="1799" max="1799" width="8.42578125" style="81" customWidth="1"/>
    <col min="1800" max="1800" width="3.140625" style="81" customWidth="1"/>
    <col min="1801" max="1801" width="6.7109375" style="81" customWidth="1"/>
    <col min="1802" max="1802" width="2.85546875" style="81" customWidth="1"/>
    <col min="1803" max="1803" width="6.7109375" style="81" customWidth="1"/>
    <col min="1804" max="1804" width="3" style="81" customWidth="1"/>
    <col min="1805" max="1805" width="6.85546875" style="81" customWidth="1"/>
    <col min="1806" max="1806" width="2.7109375" style="81" customWidth="1"/>
    <col min="1807" max="1807" width="7" style="81" customWidth="1"/>
    <col min="1808" max="1808" width="3.28515625" style="81" customWidth="1"/>
    <col min="1809" max="1809" width="7.42578125" style="81" customWidth="1"/>
    <col min="1810" max="2046" width="9.140625" style="81"/>
    <col min="2047" max="2047" width="5.5703125" style="81" bestFit="1" customWidth="1"/>
    <col min="2048" max="2048" width="67.28515625" style="81" customWidth="1"/>
    <col min="2049" max="2049" width="5.5703125" style="81" bestFit="1" customWidth="1"/>
    <col min="2050" max="2050" width="4.85546875" style="81" customWidth="1"/>
    <col min="2051" max="2051" width="11.42578125" style="81" customWidth="1"/>
    <col min="2052" max="2052" width="10.7109375" style="81" customWidth="1"/>
    <col min="2053" max="2053" width="3" style="81" customWidth="1"/>
    <col min="2054" max="2054" width="6.42578125" style="81" customWidth="1"/>
    <col min="2055" max="2055" width="8.42578125" style="81" customWidth="1"/>
    <col min="2056" max="2056" width="3.140625" style="81" customWidth="1"/>
    <col min="2057" max="2057" width="6.7109375" style="81" customWidth="1"/>
    <col min="2058" max="2058" width="2.85546875" style="81" customWidth="1"/>
    <col min="2059" max="2059" width="6.7109375" style="81" customWidth="1"/>
    <col min="2060" max="2060" width="3" style="81" customWidth="1"/>
    <col min="2061" max="2061" width="6.85546875" style="81" customWidth="1"/>
    <col min="2062" max="2062" width="2.7109375" style="81" customWidth="1"/>
    <col min="2063" max="2063" width="7" style="81" customWidth="1"/>
    <col min="2064" max="2064" width="3.28515625" style="81" customWidth="1"/>
    <col min="2065" max="2065" width="7.42578125" style="81" customWidth="1"/>
    <col min="2066" max="2302" width="9.140625" style="81"/>
    <col min="2303" max="2303" width="5.5703125" style="81" bestFit="1" customWidth="1"/>
    <col min="2304" max="2304" width="67.28515625" style="81" customWidth="1"/>
    <col min="2305" max="2305" width="5.5703125" style="81" bestFit="1" customWidth="1"/>
    <col min="2306" max="2306" width="4.85546875" style="81" customWidth="1"/>
    <col min="2307" max="2307" width="11.42578125" style="81" customWidth="1"/>
    <col min="2308" max="2308" width="10.7109375" style="81" customWidth="1"/>
    <col min="2309" max="2309" width="3" style="81" customWidth="1"/>
    <col min="2310" max="2310" width="6.42578125" style="81" customWidth="1"/>
    <col min="2311" max="2311" width="8.42578125" style="81" customWidth="1"/>
    <col min="2312" max="2312" width="3.140625" style="81" customWidth="1"/>
    <col min="2313" max="2313" width="6.7109375" style="81" customWidth="1"/>
    <col min="2314" max="2314" width="2.85546875" style="81" customWidth="1"/>
    <col min="2315" max="2315" width="6.7109375" style="81" customWidth="1"/>
    <col min="2316" max="2316" width="3" style="81" customWidth="1"/>
    <col min="2317" max="2317" width="6.85546875" style="81" customWidth="1"/>
    <col min="2318" max="2318" width="2.7109375" style="81" customWidth="1"/>
    <col min="2319" max="2319" width="7" style="81" customWidth="1"/>
    <col min="2320" max="2320" width="3.28515625" style="81" customWidth="1"/>
    <col min="2321" max="2321" width="7.42578125" style="81" customWidth="1"/>
    <col min="2322" max="2558" width="9.140625" style="81"/>
    <col min="2559" max="2559" width="5.5703125" style="81" bestFit="1" customWidth="1"/>
    <col min="2560" max="2560" width="67.28515625" style="81" customWidth="1"/>
    <col min="2561" max="2561" width="5.5703125" style="81" bestFit="1" customWidth="1"/>
    <col min="2562" max="2562" width="4.85546875" style="81" customWidth="1"/>
    <col min="2563" max="2563" width="11.42578125" style="81" customWidth="1"/>
    <col min="2564" max="2564" width="10.7109375" style="81" customWidth="1"/>
    <col min="2565" max="2565" width="3" style="81" customWidth="1"/>
    <col min="2566" max="2566" width="6.42578125" style="81" customWidth="1"/>
    <col min="2567" max="2567" width="8.42578125" style="81" customWidth="1"/>
    <col min="2568" max="2568" width="3.140625" style="81" customWidth="1"/>
    <col min="2569" max="2569" width="6.7109375" style="81" customWidth="1"/>
    <col min="2570" max="2570" width="2.85546875" style="81" customWidth="1"/>
    <col min="2571" max="2571" width="6.7109375" style="81" customWidth="1"/>
    <col min="2572" max="2572" width="3" style="81" customWidth="1"/>
    <col min="2573" max="2573" width="6.85546875" style="81" customWidth="1"/>
    <col min="2574" max="2574" width="2.7109375" style="81" customWidth="1"/>
    <col min="2575" max="2575" width="7" style="81" customWidth="1"/>
    <col min="2576" max="2576" width="3.28515625" style="81" customWidth="1"/>
    <col min="2577" max="2577" width="7.42578125" style="81" customWidth="1"/>
    <col min="2578" max="2814" width="9.140625" style="81"/>
    <col min="2815" max="2815" width="5.5703125" style="81" bestFit="1" customWidth="1"/>
    <col min="2816" max="2816" width="67.28515625" style="81" customWidth="1"/>
    <col min="2817" max="2817" width="5.5703125" style="81" bestFit="1" customWidth="1"/>
    <col min="2818" max="2818" width="4.85546875" style="81" customWidth="1"/>
    <col min="2819" max="2819" width="11.42578125" style="81" customWidth="1"/>
    <col min="2820" max="2820" width="10.7109375" style="81" customWidth="1"/>
    <col min="2821" max="2821" width="3" style="81" customWidth="1"/>
    <col min="2822" max="2822" width="6.42578125" style="81" customWidth="1"/>
    <col min="2823" max="2823" width="8.42578125" style="81" customWidth="1"/>
    <col min="2824" max="2824" width="3.140625" style="81" customWidth="1"/>
    <col min="2825" max="2825" width="6.7109375" style="81" customWidth="1"/>
    <col min="2826" max="2826" width="2.85546875" style="81" customWidth="1"/>
    <col min="2827" max="2827" width="6.7109375" style="81" customWidth="1"/>
    <col min="2828" max="2828" width="3" style="81" customWidth="1"/>
    <col min="2829" max="2829" width="6.85546875" style="81" customWidth="1"/>
    <col min="2830" max="2830" width="2.7109375" style="81" customWidth="1"/>
    <col min="2831" max="2831" width="7" style="81" customWidth="1"/>
    <col min="2832" max="2832" width="3.28515625" style="81" customWidth="1"/>
    <col min="2833" max="2833" width="7.42578125" style="81" customWidth="1"/>
    <col min="2834" max="3070" width="9.140625" style="81"/>
    <col min="3071" max="3071" width="5.5703125" style="81" bestFit="1" customWidth="1"/>
    <col min="3072" max="3072" width="67.28515625" style="81" customWidth="1"/>
    <col min="3073" max="3073" width="5.5703125" style="81" bestFit="1" customWidth="1"/>
    <col min="3074" max="3074" width="4.85546875" style="81" customWidth="1"/>
    <col min="3075" max="3075" width="11.42578125" style="81" customWidth="1"/>
    <col min="3076" max="3076" width="10.7109375" style="81" customWidth="1"/>
    <col min="3077" max="3077" width="3" style="81" customWidth="1"/>
    <col min="3078" max="3078" width="6.42578125" style="81" customWidth="1"/>
    <col min="3079" max="3079" width="8.42578125" style="81" customWidth="1"/>
    <col min="3080" max="3080" width="3.140625" style="81" customWidth="1"/>
    <col min="3081" max="3081" width="6.7109375" style="81" customWidth="1"/>
    <col min="3082" max="3082" width="2.85546875" style="81" customWidth="1"/>
    <col min="3083" max="3083" width="6.7109375" style="81" customWidth="1"/>
    <col min="3084" max="3084" width="3" style="81" customWidth="1"/>
    <col min="3085" max="3085" width="6.85546875" style="81" customWidth="1"/>
    <col min="3086" max="3086" width="2.7109375" style="81" customWidth="1"/>
    <col min="3087" max="3087" width="7" style="81" customWidth="1"/>
    <col min="3088" max="3088" width="3.28515625" style="81" customWidth="1"/>
    <col min="3089" max="3089" width="7.42578125" style="81" customWidth="1"/>
    <col min="3090" max="3326" width="9.140625" style="81"/>
    <col min="3327" max="3327" width="5.5703125" style="81" bestFit="1" customWidth="1"/>
    <col min="3328" max="3328" width="67.28515625" style="81" customWidth="1"/>
    <col min="3329" max="3329" width="5.5703125" style="81" bestFit="1" customWidth="1"/>
    <col min="3330" max="3330" width="4.85546875" style="81" customWidth="1"/>
    <col min="3331" max="3331" width="11.42578125" style="81" customWidth="1"/>
    <col min="3332" max="3332" width="10.7109375" style="81" customWidth="1"/>
    <col min="3333" max="3333" width="3" style="81" customWidth="1"/>
    <col min="3334" max="3334" width="6.42578125" style="81" customWidth="1"/>
    <col min="3335" max="3335" width="8.42578125" style="81" customWidth="1"/>
    <col min="3336" max="3336" width="3.140625" style="81" customWidth="1"/>
    <col min="3337" max="3337" width="6.7109375" style="81" customWidth="1"/>
    <col min="3338" max="3338" width="2.85546875" style="81" customWidth="1"/>
    <col min="3339" max="3339" width="6.7109375" style="81" customWidth="1"/>
    <col min="3340" max="3340" width="3" style="81" customWidth="1"/>
    <col min="3341" max="3341" width="6.85546875" style="81" customWidth="1"/>
    <col min="3342" max="3342" width="2.7109375" style="81" customWidth="1"/>
    <col min="3343" max="3343" width="7" style="81" customWidth="1"/>
    <col min="3344" max="3344" width="3.28515625" style="81" customWidth="1"/>
    <col min="3345" max="3345" width="7.42578125" style="81" customWidth="1"/>
    <col min="3346" max="3582" width="9.140625" style="81"/>
    <col min="3583" max="3583" width="5.5703125" style="81" bestFit="1" customWidth="1"/>
    <col min="3584" max="3584" width="67.28515625" style="81" customWidth="1"/>
    <col min="3585" max="3585" width="5.5703125" style="81" bestFit="1" customWidth="1"/>
    <col min="3586" max="3586" width="4.85546875" style="81" customWidth="1"/>
    <col min="3587" max="3587" width="11.42578125" style="81" customWidth="1"/>
    <col min="3588" max="3588" width="10.7109375" style="81" customWidth="1"/>
    <col min="3589" max="3589" width="3" style="81" customWidth="1"/>
    <col min="3590" max="3590" width="6.42578125" style="81" customWidth="1"/>
    <col min="3591" max="3591" width="8.42578125" style="81" customWidth="1"/>
    <col min="3592" max="3592" width="3.140625" style="81" customWidth="1"/>
    <col min="3593" max="3593" width="6.7109375" style="81" customWidth="1"/>
    <col min="3594" max="3594" width="2.85546875" style="81" customWidth="1"/>
    <col min="3595" max="3595" width="6.7109375" style="81" customWidth="1"/>
    <col min="3596" max="3596" width="3" style="81" customWidth="1"/>
    <col min="3597" max="3597" width="6.85546875" style="81" customWidth="1"/>
    <col min="3598" max="3598" width="2.7109375" style="81" customWidth="1"/>
    <col min="3599" max="3599" width="7" style="81" customWidth="1"/>
    <col min="3600" max="3600" width="3.28515625" style="81" customWidth="1"/>
    <col min="3601" max="3601" width="7.42578125" style="81" customWidth="1"/>
    <col min="3602" max="3838" width="9.140625" style="81"/>
    <col min="3839" max="3839" width="5.5703125" style="81" bestFit="1" customWidth="1"/>
    <col min="3840" max="3840" width="67.28515625" style="81" customWidth="1"/>
    <col min="3841" max="3841" width="5.5703125" style="81" bestFit="1" customWidth="1"/>
    <col min="3842" max="3842" width="4.85546875" style="81" customWidth="1"/>
    <col min="3843" max="3843" width="11.42578125" style="81" customWidth="1"/>
    <col min="3844" max="3844" width="10.7109375" style="81" customWidth="1"/>
    <col min="3845" max="3845" width="3" style="81" customWidth="1"/>
    <col min="3846" max="3846" width="6.42578125" style="81" customWidth="1"/>
    <col min="3847" max="3847" width="8.42578125" style="81" customWidth="1"/>
    <col min="3848" max="3848" width="3.140625" style="81" customWidth="1"/>
    <col min="3849" max="3849" width="6.7109375" style="81" customWidth="1"/>
    <col min="3850" max="3850" width="2.85546875" style="81" customWidth="1"/>
    <col min="3851" max="3851" width="6.7109375" style="81" customWidth="1"/>
    <col min="3852" max="3852" width="3" style="81" customWidth="1"/>
    <col min="3853" max="3853" width="6.85546875" style="81" customWidth="1"/>
    <col min="3854" max="3854" width="2.7109375" style="81" customWidth="1"/>
    <col min="3855" max="3855" width="7" style="81" customWidth="1"/>
    <col min="3856" max="3856" width="3.28515625" style="81" customWidth="1"/>
    <col min="3857" max="3857" width="7.42578125" style="81" customWidth="1"/>
    <col min="3858" max="4094" width="9.140625" style="81"/>
    <col min="4095" max="4095" width="5.5703125" style="81" bestFit="1" customWidth="1"/>
    <col min="4096" max="4096" width="67.28515625" style="81" customWidth="1"/>
    <col min="4097" max="4097" width="5.5703125" style="81" bestFit="1" customWidth="1"/>
    <col min="4098" max="4098" width="4.85546875" style="81" customWidth="1"/>
    <col min="4099" max="4099" width="11.42578125" style="81" customWidth="1"/>
    <col min="4100" max="4100" width="10.7109375" style="81" customWidth="1"/>
    <col min="4101" max="4101" width="3" style="81" customWidth="1"/>
    <col min="4102" max="4102" width="6.42578125" style="81" customWidth="1"/>
    <col min="4103" max="4103" width="8.42578125" style="81" customWidth="1"/>
    <col min="4104" max="4104" width="3.140625" style="81" customWidth="1"/>
    <col min="4105" max="4105" width="6.7109375" style="81" customWidth="1"/>
    <col min="4106" max="4106" width="2.85546875" style="81" customWidth="1"/>
    <col min="4107" max="4107" width="6.7109375" style="81" customWidth="1"/>
    <col min="4108" max="4108" width="3" style="81" customWidth="1"/>
    <col min="4109" max="4109" width="6.85546875" style="81" customWidth="1"/>
    <col min="4110" max="4110" width="2.7109375" style="81" customWidth="1"/>
    <col min="4111" max="4111" width="7" style="81" customWidth="1"/>
    <col min="4112" max="4112" width="3.28515625" style="81" customWidth="1"/>
    <col min="4113" max="4113" width="7.42578125" style="81" customWidth="1"/>
    <col min="4114" max="4350" width="9.140625" style="81"/>
    <col min="4351" max="4351" width="5.5703125" style="81" bestFit="1" customWidth="1"/>
    <col min="4352" max="4352" width="67.28515625" style="81" customWidth="1"/>
    <col min="4353" max="4353" width="5.5703125" style="81" bestFit="1" customWidth="1"/>
    <col min="4354" max="4354" width="4.85546875" style="81" customWidth="1"/>
    <col min="4355" max="4355" width="11.42578125" style="81" customWidth="1"/>
    <col min="4356" max="4356" width="10.7109375" style="81" customWidth="1"/>
    <col min="4357" max="4357" width="3" style="81" customWidth="1"/>
    <col min="4358" max="4358" width="6.42578125" style="81" customWidth="1"/>
    <col min="4359" max="4359" width="8.42578125" style="81" customWidth="1"/>
    <col min="4360" max="4360" width="3.140625" style="81" customWidth="1"/>
    <col min="4361" max="4361" width="6.7109375" style="81" customWidth="1"/>
    <col min="4362" max="4362" width="2.85546875" style="81" customWidth="1"/>
    <col min="4363" max="4363" width="6.7109375" style="81" customWidth="1"/>
    <col min="4364" max="4364" width="3" style="81" customWidth="1"/>
    <col min="4365" max="4365" width="6.85546875" style="81" customWidth="1"/>
    <col min="4366" max="4366" width="2.7109375" style="81" customWidth="1"/>
    <col min="4367" max="4367" width="7" style="81" customWidth="1"/>
    <col min="4368" max="4368" width="3.28515625" style="81" customWidth="1"/>
    <col min="4369" max="4369" width="7.42578125" style="81" customWidth="1"/>
    <col min="4370" max="4606" width="9.140625" style="81"/>
    <col min="4607" max="4607" width="5.5703125" style="81" bestFit="1" customWidth="1"/>
    <col min="4608" max="4608" width="67.28515625" style="81" customWidth="1"/>
    <col min="4609" max="4609" width="5.5703125" style="81" bestFit="1" customWidth="1"/>
    <col min="4610" max="4610" width="4.85546875" style="81" customWidth="1"/>
    <col min="4611" max="4611" width="11.42578125" style="81" customWidth="1"/>
    <col min="4612" max="4612" width="10.7109375" style="81" customWidth="1"/>
    <col min="4613" max="4613" width="3" style="81" customWidth="1"/>
    <col min="4614" max="4614" width="6.42578125" style="81" customWidth="1"/>
    <col min="4615" max="4615" width="8.42578125" style="81" customWidth="1"/>
    <col min="4616" max="4616" width="3.140625" style="81" customWidth="1"/>
    <col min="4617" max="4617" width="6.7109375" style="81" customWidth="1"/>
    <col min="4618" max="4618" width="2.85546875" style="81" customWidth="1"/>
    <col min="4619" max="4619" width="6.7109375" style="81" customWidth="1"/>
    <col min="4620" max="4620" width="3" style="81" customWidth="1"/>
    <col min="4621" max="4621" width="6.85546875" style="81" customWidth="1"/>
    <col min="4622" max="4622" width="2.7109375" style="81" customWidth="1"/>
    <col min="4623" max="4623" width="7" style="81" customWidth="1"/>
    <col min="4624" max="4624" width="3.28515625" style="81" customWidth="1"/>
    <col min="4625" max="4625" width="7.42578125" style="81" customWidth="1"/>
    <col min="4626" max="4862" width="9.140625" style="81"/>
    <col min="4863" max="4863" width="5.5703125" style="81" bestFit="1" customWidth="1"/>
    <col min="4864" max="4864" width="67.28515625" style="81" customWidth="1"/>
    <col min="4865" max="4865" width="5.5703125" style="81" bestFit="1" customWidth="1"/>
    <col min="4866" max="4866" width="4.85546875" style="81" customWidth="1"/>
    <col min="4867" max="4867" width="11.42578125" style="81" customWidth="1"/>
    <col min="4868" max="4868" width="10.7109375" style="81" customWidth="1"/>
    <col min="4869" max="4869" width="3" style="81" customWidth="1"/>
    <col min="4870" max="4870" width="6.42578125" style="81" customWidth="1"/>
    <col min="4871" max="4871" width="8.42578125" style="81" customWidth="1"/>
    <col min="4872" max="4872" width="3.140625" style="81" customWidth="1"/>
    <col min="4873" max="4873" width="6.7109375" style="81" customWidth="1"/>
    <col min="4874" max="4874" width="2.85546875" style="81" customWidth="1"/>
    <col min="4875" max="4875" width="6.7109375" style="81" customWidth="1"/>
    <col min="4876" max="4876" width="3" style="81" customWidth="1"/>
    <col min="4877" max="4877" width="6.85546875" style="81" customWidth="1"/>
    <col min="4878" max="4878" width="2.7109375" style="81" customWidth="1"/>
    <col min="4879" max="4879" width="7" style="81" customWidth="1"/>
    <col min="4880" max="4880" width="3.28515625" style="81" customWidth="1"/>
    <col min="4881" max="4881" width="7.42578125" style="81" customWidth="1"/>
    <col min="4882" max="5118" width="9.140625" style="81"/>
    <col min="5119" max="5119" width="5.5703125" style="81" bestFit="1" customWidth="1"/>
    <col min="5120" max="5120" width="67.28515625" style="81" customWidth="1"/>
    <col min="5121" max="5121" width="5.5703125" style="81" bestFit="1" customWidth="1"/>
    <col min="5122" max="5122" width="4.85546875" style="81" customWidth="1"/>
    <col min="5123" max="5123" width="11.42578125" style="81" customWidth="1"/>
    <col min="5124" max="5124" width="10.7109375" style="81" customWidth="1"/>
    <col min="5125" max="5125" width="3" style="81" customWidth="1"/>
    <col min="5126" max="5126" width="6.42578125" style="81" customWidth="1"/>
    <col min="5127" max="5127" width="8.42578125" style="81" customWidth="1"/>
    <col min="5128" max="5128" width="3.140625" style="81" customWidth="1"/>
    <col min="5129" max="5129" width="6.7109375" style="81" customWidth="1"/>
    <col min="5130" max="5130" width="2.85546875" style="81" customWidth="1"/>
    <col min="5131" max="5131" width="6.7109375" style="81" customWidth="1"/>
    <col min="5132" max="5132" width="3" style="81" customWidth="1"/>
    <col min="5133" max="5133" width="6.85546875" style="81" customWidth="1"/>
    <col min="5134" max="5134" width="2.7109375" style="81" customWidth="1"/>
    <col min="5135" max="5135" width="7" style="81" customWidth="1"/>
    <col min="5136" max="5136" width="3.28515625" style="81" customWidth="1"/>
    <col min="5137" max="5137" width="7.42578125" style="81" customWidth="1"/>
    <col min="5138" max="5374" width="9.140625" style="81"/>
    <col min="5375" max="5375" width="5.5703125" style="81" bestFit="1" customWidth="1"/>
    <col min="5376" max="5376" width="67.28515625" style="81" customWidth="1"/>
    <col min="5377" max="5377" width="5.5703125" style="81" bestFit="1" customWidth="1"/>
    <col min="5378" max="5378" width="4.85546875" style="81" customWidth="1"/>
    <col min="5379" max="5379" width="11.42578125" style="81" customWidth="1"/>
    <col min="5380" max="5380" width="10.7109375" style="81" customWidth="1"/>
    <col min="5381" max="5381" width="3" style="81" customWidth="1"/>
    <col min="5382" max="5382" width="6.42578125" style="81" customWidth="1"/>
    <col min="5383" max="5383" width="8.42578125" style="81" customWidth="1"/>
    <col min="5384" max="5384" width="3.140625" style="81" customWidth="1"/>
    <col min="5385" max="5385" width="6.7109375" style="81" customWidth="1"/>
    <col min="5386" max="5386" width="2.85546875" style="81" customWidth="1"/>
    <col min="5387" max="5387" width="6.7109375" style="81" customWidth="1"/>
    <col min="5388" max="5388" width="3" style="81" customWidth="1"/>
    <col min="5389" max="5389" width="6.85546875" style="81" customWidth="1"/>
    <col min="5390" max="5390" width="2.7109375" style="81" customWidth="1"/>
    <col min="5391" max="5391" width="7" style="81" customWidth="1"/>
    <col min="5392" max="5392" width="3.28515625" style="81" customWidth="1"/>
    <col min="5393" max="5393" width="7.42578125" style="81" customWidth="1"/>
    <col min="5394" max="5630" width="9.140625" style="81"/>
    <col min="5631" max="5631" width="5.5703125" style="81" bestFit="1" customWidth="1"/>
    <col min="5632" max="5632" width="67.28515625" style="81" customWidth="1"/>
    <col min="5633" max="5633" width="5.5703125" style="81" bestFit="1" customWidth="1"/>
    <col min="5634" max="5634" width="4.85546875" style="81" customWidth="1"/>
    <col min="5635" max="5635" width="11.42578125" style="81" customWidth="1"/>
    <col min="5636" max="5636" width="10.7109375" style="81" customWidth="1"/>
    <col min="5637" max="5637" width="3" style="81" customWidth="1"/>
    <col min="5638" max="5638" width="6.42578125" style="81" customWidth="1"/>
    <col min="5639" max="5639" width="8.42578125" style="81" customWidth="1"/>
    <col min="5640" max="5640" width="3.140625" style="81" customWidth="1"/>
    <col min="5641" max="5641" width="6.7109375" style="81" customWidth="1"/>
    <col min="5642" max="5642" width="2.85546875" style="81" customWidth="1"/>
    <col min="5643" max="5643" width="6.7109375" style="81" customWidth="1"/>
    <col min="5644" max="5644" width="3" style="81" customWidth="1"/>
    <col min="5645" max="5645" width="6.85546875" style="81" customWidth="1"/>
    <col min="5646" max="5646" width="2.7109375" style="81" customWidth="1"/>
    <col min="5647" max="5647" width="7" style="81" customWidth="1"/>
    <col min="5648" max="5648" width="3.28515625" style="81" customWidth="1"/>
    <col min="5649" max="5649" width="7.42578125" style="81" customWidth="1"/>
    <col min="5650" max="5886" width="9.140625" style="81"/>
    <col min="5887" max="5887" width="5.5703125" style="81" bestFit="1" customWidth="1"/>
    <col min="5888" max="5888" width="67.28515625" style="81" customWidth="1"/>
    <col min="5889" max="5889" width="5.5703125" style="81" bestFit="1" customWidth="1"/>
    <col min="5890" max="5890" width="4.85546875" style="81" customWidth="1"/>
    <col min="5891" max="5891" width="11.42578125" style="81" customWidth="1"/>
    <col min="5892" max="5892" width="10.7109375" style="81" customWidth="1"/>
    <col min="5893" max="5893" width="3" style="81" customWidth="1"/>
    <col min="5894" max="5894" width="6.42578125" style="81" customWidth="1"/>
    <col min="5895" max="5895" width="8.42578125" style="81" customWidth="1"/>
    <col min="5896" max="5896" width="3.140625" style="81" customWidth="1"/>
    <col min="5897" max="5897" width="6.7109375" style="81" customWidth="1"/>
    <col min="5898" max="5898" width="2.85546875" style="81" customWidth="1"/>
    <col min="5899" max="5899" width="6.7109375" style="81" customWidth="1"/>
    <col min="5900" max="5900" width="3" style="81" customWidth="1"/>
    <col min="5901" max="5901" width="6.85546875" style="81" customWidth="1"/>
    <col min="5902" max="5902" width="2.7109375" style="81" customWidth="1"/>
    <col min="5903" max="5903" width="7" style="81" customWidth="1"/>
    <col min="5904" max="5904" width="3.28515625" style="81" customWidth="1"/>
    <col min="5905" max="5905" width="7.42578125" style="81" customWidth="1"/>
    <col min="5906" max="6142" width="9.140625" style="81"/>
    <col min="6143" max="6143" width="5.5703125" style="81" bestFit="1" customWidth="1"/>
    <col min="6144" max="6144" width="67.28515625" style="81" customWidth="1"/>
    <col min="6145" max="6145" width="5.5703125" style="81" bestFit="1" customWidth="1"/>
    <col min="6146" max="6146" width="4.85546875" style="81" customWidth="1"/>
    <col min="6147" max="6147" width="11.42578125" style="81" customWidth="1"/>
    <col min="6148" max="6148" width="10.7109375" style="81" customWidth="1"/>
    <col min="6149" max="6149" width="3" style="81" customWidth="1"/>
    <col min="6150" max="6150" width="6.42578125" style="81" customWidth="1"/>
    <col min="6151" max="6151" width="8.42578125" style="81" customWidth="1"/>
    <col min="6152" max="6152" width="3.140625" style="81" customWidth="1"/>
    <col min="6153" max="6153" width="6.7109375" style="81" customWidth="1"/>
    <col min="6154" max="6154" width="2.85546875" style="81" customWidth="1"/>
    <col min="6155" max="6155" width="6.7109375" style="81" customWidth="1"/>
    <col min="6156" max="6156" width="3" style="81" customWidth="1"/>
    <col min="6157" max="6157" width="6.85546875" style="81" customWidth="1"/>
    <col min="6158" max="6158" width="2.7109375" style="81" customWidth="1"/>
    <col min="6159" max="6159" width="7" style="81" customWidth="1"/>
    <col min="6160" max="6160" width="3.28515625" style="81" customWidth="1"/>
    <col min="6161" max="6161" width="7.42578125" style="81" customWidth="1"/>
    <col min="6162" max="6398" width="9.140625" style="81"/>
    <col min="6399" max="6399" width="5.5703125" style="81" bestFit="1" customWidth="1"/>
    <col min="6400" max="6400" width="67.28515625" style="81" customWidth="1"/>
    <col min="6401" max="6401" width="5.5703125" style="81" bestFit="1" customWidth="1"/>
    <col min="6402" max="6402" width="4.85546875" style="81" customWidth="1"/>
    <col min="6403" max="6403" width="11.42578125" style="81" customWidth="1"/>
    <col min="6404" max="6404" width="10.7109375" style="81" customWidth="1"/>
    <col min="6405" max="6405" width="3" style="81" customWidth="1"/>
    <col min="6406" max="6406" width="6.42578125" style="81" customWidth="1"/>
    <col min="6407" max="6407" width="8.42578125" style="81" customWidth="1"/>
    <col min="6408" max="6408" width="3.140625" style="81" customWidth="1"/>
    <col min="6409" max="6409" width="6.7109375" style="81" customWidth="1"/>
    <col min="6410" max="6410" width="2.85546875" style="81" customWidth="1"/>
    <col min="6411" max="6411" width="6.7109375" style="81" customWidth="1"/>
    <col min="6412" max="6412" width="3" style="81" customWidth="1"/>
    <col min="6413" max="6413" width="6.85546875" style="81" customWidth="1"/>
    <col min="6414" max="6414" width="2.7109375" style="81" customWidth="1"/>
    <col min="6415" max="6415" width="7" style="81" customWidth="1"/>
    <col min="6416" max="6416" width="3.28515625" style="81" customWidth="1"/>
    <col min="6417" max="6417" width="7.42578125" style="81" customWidth="1"/>
    <col min="6418" max="6654" width="9.140625" style="81"/>
    <col min="6655" max="6655" width="5.5703125" style="81" bestFit="1" customWidth="1"/>
    <col min="6656" max="6656" width="67.28515625" style="81" customWidth="1"/>
    <col min="6657" max="6657" width="5.5703125" style="81" bestFit="1" customWidth="1"/>
    <col min="6658" max="6658" width="4.85546875" style="81" customWidth="1"/>
    <col min="6659" max="6659" width="11.42578125" style="81" customWidth="1"/>
    <col min="6660" max="6660" width="10.7109375" style="81" customWidth="1"/>
    <col min="6661" max="6661" width="3" style="81" customWidth="1"/>
    <col min="6662" max="6662" width="6.42578125" style="81" customWidth="1"/>
    <col min="6663" max="6663" width="8.42578125" style="81" customWidth="1"/>
    <col min="6664" max="6664" width="3.140625" style="81" customWidth="1"/>
    <col min="6665" max="6665" width="6.7109375" style="81" customWidth="1"/>
    <col min="6666" max="6666" width="2.85546875" style="81" customWidth="1"/>
    <col min="6667" max="6667" width="6.7109375" style="81" customWidth="1"/>
    <col min="6668" max="6668" width="3" style="81" customWidth="1"/>
    <col min="6669" max="6669" width="6.85546875" style="81" customWidth="1"/>
    <col min="6670" max="6670" width="2.7109375" style="81" customWidth="1"/>
    <col min="6671" max="6671" width="7" style="81" customWidth="1"/>
    <col min="6672" max="6672" width="3.28515625" style="81" customWidth="1"/>
    <col min="6673" max="6673" width="7.42578125" style="81" customWidth="1"/>
    <col min="6674" max="6910" width="9.140625" style="81"/>
    <col min="6911" max="6911" width="5.5703125" style="81" bestFit="1" customWidth="1"/>
    <col min="6912" max="6912" width="67.28515625" style="81" customWidth="1"/>
    <col min="6913" max="6913" width="5.5703125" style="81" bestFit="1" customWidth="1"/>
    <col min="6914" max="6914" width="4.85546875" style="81" customWidth="1"/>
    <col min="6915" max="6915" width="11.42578125" style="81" customWidth="1"/>
    <col min="6916" max="6916" width="10.7109375" style="81" customWidth="1"/>
    <col min="6917" max="6917" width="3" style="81" customWidth="1"/>
    <col min="6918" max="6918" width="6.42578125" style="81" customWidth="1"/>
    <col min="6919" max="6919" width="8.42578125" style="81" customWidth="1"/>
    <col min="6920" max="6920" width="3.140625" style="81" customWidth="1"/>
    <col min="6921" max="6921" width="6.7109375" style="81" customWidth="1"/>
    <col min="6922" max="6922" width="2.85546875" style="81" customWidth="1"/>
    <col min="6923" max="6923" width="6.7109375" style="81" customWidth="1"/>
    <col min="6924" max="6924" width="3" style="81" customWidth="1"/>
    <col min="6925" max="6925" width="6.85546875" style="81" customWidth="1"/>
    <col min="6926" max="6926" width="2.7109375" style="81" customWidth="1"/>
    <col min="6927" max="6927" width="7" style="81" customWidth="1"/>
    <col min="6928" max="6928" width="3.28515625" style="81" customWidth="1"/>
    <col min="6929" max="6929" width="7.42578125" style="81" customWidth="1"/>
    <col min="6930" max="7166" width="9.140625" style="81"/>
    <col min="7167" max="7167" width="5.5703125" style="81" bestFit="1" customWidth="1"/>
    <col min="7168" max="7168" width="67.28515625" style="81" customWidth="1"/>
    <col min="7169" max="7169" width="5.5703125" style="81" bestFit="1" customWidth="1"/>
    <col min="7170" max="7170" width="4.85546875" style="81" customWidth="1"/>
    <col min="7171" max="7171" width="11.42578125" style="81" customWidth="1"/>
    <col min="7172" max="7172" width="10.7109375" style="81" customWidth="1"/>
    <col min="7173" max="7173" width="3" style="81" customWidth="1"/>
    <col min="7174" max="7174" width="6.42578125" style="81" customWidth="1"/>
    <col min="7175" max="7175" width="8.42578125" style="81" customWidth="1"/>
    <col min="7176" max="7176" width="3.140625" style="81" customWidth="1"/>
    <col min="7177" max="7177" width="6.7109375" style="81" customWidth="1"/>
    <col min="7178" max="7178" width="2.85546875" style="81" customWidth="1"/>
    <col min="7179" max="7179" width="6.7109375" style="81" customWidth="1"/>
    <col min="7180" max="7180" width="3" style="81" customWidth="1"/>
    <col min="7181" max="7181" width="6.85546875" style="81" customWidth="1"/>
    <col min="7182" max="7182" width="2.7109375" style="81" customWidth="1"/>
    <col min="7183" max="7183" width="7" style="81" customWidth="1"/>
    <col min="7184" max="7184" width="3.28515625" style="81" customWidth="1"/>
    <col min="7185" max="7185" width="7.42578125" style="81" customWidth="1"/>
    <col min="7186" max="7422" width="9.140625" style="81"/>
    <col min="7423" max="7423" width="5.5703125" style="81" bestFit="1" customWidth="1"/>
    <col min="7424" max="7424" width="67.28515625" style="81" customWidth="1"/>
    <col min="7425" max="7425" width="5.5703125" style="81" bestFit="1" customWidth="1"/>
    <col min="7426" max="7426" width="4.85546875" style="81" customWidth="1"/>
    <col min="7427" max="7427" width="11.42578125" style="81" customWidth="1"/>
    <col min="7428" max="7428" width="10.7109375" style="81" customWidth="1"/>
    <col min="7429" max="7429" width="3" style="81" customWidth="1"/>
    <col min="7430" max="7430" width="6.42578125" style="81" customWidth="1"/>
    <col min="7431" max="7431" width="8.42578125" style="81" customWidth="1"/>
    <col min="7432" max="7432" width="3.140625" style="81" customWidth="1"/>
    <col min="7433" max="7433" width="6.7109375" style="81" customWidth="1"/>
    <col min="7434" max="7434" width="2.85546875" style="81" customWidth="1"/>
    <col min="7435" max="7435" width="6.7109375" style="81" customWidth="1"/>
    <col min="7436" max="7436" width="3" style="81" customWidth="1"/>
    <col min="7437" max="7437" width="6.85546875" style="81" customWidth="1"/>
    <col min="7438" max="7438" width="2.7109375" style="81" customWidth="1"/>
    <col min="7439" max="7439" width="7" style="81" customWidth="1"/>
    <col min="7440" max="7440" width="3.28515625" style="81" customWidth="1"/>
    <col min="7441" max="7441" width="7.42578125" style="81" customWidth="1"/>
    <col min="7442" max="7678" width="9.140625" style="81"/>
    <col min="7679" max="7679" width="5.5703125" style="81" bestFit="1" customWidth="1"/>
    <col min="7680" max="7680" width="67.28515625" style="81" customWidth="1"/>
    <col min="7681" max="7681" width="5.5703125" style="81" bestFit="1" customWidth="1"/>
    <col min="7682" max="7682" width="4.85546875" style="81" customWidth="1"/>
    <col min="7683" max="7683" width="11.42578125" style="81" customWidth="1"/>
    <col min="7684" max="7684" width="10.7109375" style="81" customWidth="1"/>
    <col min="7685" max="7685" width="3" style="81" customWidth="1"/>
    <col min="7686" max="7686" width="6.42578125" style="81" customWidth="1"/>
    <col min="7687" max="7687" width="8.42578125" style="81" customWidth="1"/>
    <col min="7688" max="7688" width="3.140625" style="81" customWidth="1"/>
    <col min="7689" max="7689" width="6.7109375" style="81" customWidth="1"/>
    <col min="7690" max="7690" width="2.85546875" style="81" customWidth="1"/>
    <col min="7691" max="7691" width="6.7109375" style="81" customWidth="1"/>
    <col min="7692" max="7692" width="3" style="81" customWidth="1"/>
    <col min="7693" max="7693" width="6.85546875" style="81" customWidth="1"/>
    <col min="7694" max="7694" width="2.7109375" style="81" customWidth="1"/>
    <col min="7695" max="7695" width="7" style="81" customWidth="1"/>
    <col min="7696" max="7696" width="3.28515625" style="81" customWidth="1"/>
    <col min="7697" max="7697" width="7.42578125" style="81" customWidth="1"/>
    <col min="7698" max="7934" width="9.140625" style="81"/>
    <col min="7935" max="7935" width="5.5703125" style="81" bestFit="1" customWidth="1"/>
    <col min="7936" max="7936" width="67.28515625" style="81" customWidth="1"/>
    <col min="7937" max="7937" width="5.5703125" style="81" bestFit="1" customWidth="1"/>
    <col min="7938" max="7938" width="4.85546875" style="81" customWidth="1"/>
    <col min="7939" max="7939" width="11.42578125" style="81" customWidth="1"/>
    <col min="7940" max="7940" width="10.7109375" style="81" customWidth="1"/>
    <col min="7941" max="7941" width="3" style="81" customWidth="1"/>
    <col min="7942" max="7942" width="6.42578125" style="81" customWidth="1"/>
    <col min="7943" max="7943" width="8.42578125" style="81" customWidth="1"/>
    <col min="7944" max="7944" width="3.140625" style="81" customWidth="1"/>
    <col min="7945" max="7945" width="6.7109375" style="81" customWidth="1"/>
    <col min="7946" max="7946" width="2.85546875" style="81" customWidth="1"/>
    <col min="7947" max="7947" width="6.7109375" style="81" customWidth="1"/>
    <col min="7948" max="7948" width="3" style="81" customWidth="1"/>
    <col min="7949" max="7949" width="6.85546875" style="81" customWidth="1"/>
    <col min="7950" max="7950" width="2.7109375" style="81" customWidth="1"/>
    <col min="7951" max="7951" width="7" style="81" customWidth="1"/>
    <col min="7952" max="7952" width="3.28515625" style="81" customWidth="1"/>
    <col min="7953" max="7953" width="7.42578125" style="81" customWidth="1"/>
    <col min="7954" max="8190" width="9.140625" style="81"/>
    <col min="8191" max="8191" width="5.5703125" style="81" bestFit="1" customWidth="1"/>
    <col min="8192" max="8192" width="67.28515625" style="81" customWidth="1"/>
    <col min="8193" max="8193" width="5.5703125" style="81" bestFit="1" customWidth="1"/>
    <col min="8194" max="8194" width="4.85546875" style="81" customWidth="1"/>
    <col min="8195" max="8195" width="11.42578125" style="81" customWidth="1"/>
    <col min="8196" max="8196" width="10.7109375" style="81" customWidth="1"/>
    <col min="8197" max="8197" width="3" style="81" customWidth="1"/>
    <col min="8198" max="8198" width="6.42578125" style="81" customWidth="1"/>
    <col min="8199" max="8199" width="8.42578125" style="81" customWidth="1"/>
    <col min="8200" max="8200" width="3.140625" style="81" customWidth="1"/>
    <col min="8201" max="8201" width="6.7109375" style="81" customWidth="1"/>
    <col min="8202" max="8202" width="2.85546875" style="81" customWidth="1"/>
    <col min="8203" max="8203" width="6.7109375" style="81" customWidth="1"/>
    <col min="8204" max="8204" width="3" style="81" customWidth="1"/>
    <col min="8205" max="8205" width="6.85546875" style="81" customWidth="1"/>
    <col min="8206" max="8206" width="2.7109375" style="81" customWidth="1"/>
    <col min="8207" max="8207" width="7" style="81" customWidth="1"/>
    <col min="8208" max="8208" width="3.28515625" style="81" customWidth="1"/>
    <col min="8209" max="8209" width="7.42578125" style="81" customWidth="1"/>
    <col min="8210" max="8446" width="9.140625" style="81"/>
    <col min="8447" max="8447" width="5.5703125" style="81" bestFit="1" customWidth="1"/>
    <col min="8448" max="8448" width="67.28515625" style="81" customWidth="1"/>
    <col min="8449" max="8449" width="5.5703125" style="81" bestFit="1" customWidth="1"/>
    <col min="8450" max="8450" width="4.85546875" style="81" customWidth="1"/>
    <col min="8451" max="8451" width="11.42578125" style="81" customWidth="1"/>
    <col min="8452" max="8452" width="10.7109375" style="81" customWidth="1"/>
    <col min="8453" max="8453" width="3" style="81" customWidth="1"/>
    <col min="8454" max="8454" width="6.42578125" style="81" customWidth="1"/>
    <col min="8455" max="8455" width="8.42578125" style="81" customWidth="1"/>
    <col min="8456" max="8456" width="3.140625" style="81" customWidth="1"/>
    <col min="8457" max="8457" width="6.7109375" style="81" customWidth="1"/>
    <col min="8458" max="8458" width="2.85546875" style="81" customWidth="1"/>
    <col min="8459" max="8459" width="6.7109375" style="81" customWidth="1"/>
    <col min="8460" max="8460" width="3" style="81" customWidth="1"/>
    <col min="8461" max="8461" width="6.85546875" style="81" customWidth="1"/>
    <col min="8462" max="8462" width="2.7109375" style="81" customWidth="1"/>
    <col min="8463" max="8463" width="7" style="81" customWidth="1"/>
    <col min="8464" max="8464" width="3.28515625" style="81" customWidth="1"/>
    <col min="8465" max="8465" width="7.42578125" style="81" customWidth="1"/>
    <col min="8466" max="8702" width="9.140625" style="81"/>
    <col min="8703" max="8703" width="5.5703125" style="81" bestFit="1" customWidth="1"/>
    <col min="8704" max="8704" width="67.28515625" style="81" customWidth="1"/>
    <col min="8705" max="8705" width="5.5703125" style="81" bestFit="1" customWidth="1"/>
    <col min="8706" max="8706" width="4.85546875" style="81" customWidth="1"/>
    <col min="8707" max="8707" width="11.42578125" style="81" customWidth="1"/>
    <col min="8708" max="8708" width="10.7109375" style="81" customWidth="1"/>
    <col min="8709" max="8709" width="3" style="81" customWidth="1"/>
    <col min="8710" max="8710" width="6.42578125" style="81" customWidth="1"/>
    <col min="8711" max="8711" width="8.42578125" style="81" customWidth="1"/>
    <col min="8712" max="8712" width="3.140625" style="81" customWidth="1"/>
    <col min="8713" max="8713" width="6.7109375" style="81" customWidth="1"/>
    <col min="8714" max="8714" width="2.85546875" style="81" customWidth="1"/>
    <col min="8715" max="8715" width="6.7109375" style="81" customWidth="1"/>
    <col min="8716" max="8716" width="3" style="81" customWidth="1"/>
    <col min="8717" max="8717" width="6.85546875" style="81" customWidth="1"/>
    <col min="8718" max="8718" width="2.7109375" style="81" customWidth="1"/>
    <col min="8719" max="8719" width="7" style="81" customWidth="1"/>
    <col min="8720" max="8720" width="3.28515625" style="81" customWidth="1"/>
    <col min="8721" max="8721" width="7.42578125" style="81" customWidth="1"/>
    <col min="8722" max="8958" width="9.140625" style="81"/>
    <col min="8959" max="8959" width="5.5703125" style="81" bestFit="1" customWidth="1"/>
    <col min="8960" max="8960" width="67.28515625" style="81" customWidth="1"/>
    <col min="8961" max="8961" width="5.5703125" style="81" bestFit="1" customWidth="1"/>
    <col min="8962" max="8962" width="4.85546875" style="81" customWidth="1"/>
    <col min="8963" max="8963" width="11.42578125" style="81" customWidth="1"/>
    <col min="8964" max="8964" width="10.7109375" style="81" customWidth="1"/>
    <col min="8965" max="8965" width="3" style="81" customWidth="1"/>
    <col min="8966" max="8966" width="6.42578125" style="81" customWidth="1"/>
    <col min="8967" max="8967" width="8.42578125" style="81" customWidth="1"/>
    <col min="8968" max="8968" width="3.140625" style="81" customWidth="1"/>
    <col min="8969" max="8969" width="6.7109375" style="81" customWidth="1"/>
    <col min="8970" max="8970" width="2.85546875" style="81" customWidth="1"/>
    <col min="8971" max="8971" width="6.7109375" style="81" customWidth="1"/>
    <col min="8972" max="8972" width="3" style="81" customWidth="1"/>
    <col min="8973" max="8973" width="6.85546875" style="81" customWidth="1"/>
    <col min="8974" max="8974" width="2.7109375" style="81" customWidth="1"/>
    <col min="8975" max="8975" width="7" style="81" customWidth="1"/>
    <col min="8976" max="8976" width="3.28515625" style="81" customWidth="1"/>
    <col min="8977" max="8977" width="7.42578125" style="81" customWidth="1"/>
    <col min="8978" max="9214" width="9.140625" style="81"/>
    <col min="9215" max="9215" width="5.5703125" style="81" bestFit="1" customWidth="1"/>
    <col min="9216" max="9216" width="67.28515625" style="81" customWidth="1"/>
    <col min="9217" max="9217" width="5.5703125" style="81" bestFit="1" customWidth="1"/>
    <col min="9218" max="9218" width="4.85546875" style="81" customWidth="1"/>
    <col min="9219" max="9219" width="11.42578125" style="81" customWidth="1"/>
    <col min="9220" max="9220" width="10.7109375" style="81" customWidth="1"/>
    <col min="9221" max="9221" width="3" style="81" customWidth="1"/>
    <col min="9222" max="9222" width="6.42578125" style="81" customWidth="1"/>
    <col min="9223" max="9223" width="8.42578125" style="81" customWidth="1"/>
    <col min="9224" max="9224" width="3.140625" style="81" customWidth="1"/>
    <col min="9225" max="9225" width="6.7109375" style="81" customWidth="1"/>
    <col min="9226" max="9226" width="2.85546875" style="81" customWidth="1"/>
    <col min="9227" max="9227" width="6.7109375" style="81" customWidth="1"/>
    <col min="9228" max="9228" width="3" style="81" customWidth="1"/>
    <col min="9229" max="9229" width="6.85546875" style="81" customWidth="1"/>
    <col min="9230" max="9230" width="2.7109375" style="81" customWidth="1"/>
    <col min="9231" max="9231" width="7" style="81" customWidth="1"/>
    <col min="9232" max="9232" width="3.28515625" style="81" customWidth="1"/>
    <col min="9233" max="9233" width="7.42578125" style="81" customWidth="1"/>
    <col min="9234" max="9470" width="9.140625" style="81"/>
    <col min="9471" max="9471" width="5.5703125" style="81" bestFit="1" customWidth="1"/>
    <col min="9472" max="9472" width="67.28515625" style="81" customWidth="1"/>
    <col min="9473" max="9473" width="5.5703125" style="81" bestFit="1" customWidth="1"/>
    <col min="9474" max="9474" width="4.85546875" style="81" customWidth="1"/>
    <col min="9475" max="9475" width="11.42578125" style="81" customWidth="1"/>
    <col min="9476" max="9476" width="10.7109375" style="81" customWidth="1"/>
    <col min="9477" max="9477" width="3" style="81" customWidth="1"/>
    <col min="9478" max="9478" width="6.42578125" style="81" customWidth="1"/>
    <col min="9479" max="9479" width="8.42578125" style="81" customWidth="1"/>
    <col min="9480" max="9480" width="3.140625" style="81" customWidth="1"/>
    <col min="9481" max="9481" width="6.7109375" style="81" customWidth="1"/>
    <col min="9482" max="9482" width="2.85546875" style="81" customWidth="1"/>
    <col min="9483" max="9483" width="6.7109375" style="81" customWidth="1"/>
    <col min="9484" max="9484" width="3" style="81" customWidth="1"/>
    <col min="9485" max="9485" width="6.85546875" style="81" customWidth="1"/>
    <col min="9486" max="9486" width="2.7109375" style="81" customWidth="1"/>
    <col min="9487" max="9487" width="7" style="81" customWidth="1"/>
    <col min="9488" max="9488" width="3.28515625" style="81" customWidth="1"/>
    <col min="9489" max="9489" width="7.42578125" style="81" customWidth="1"/>
    <col min="9490" max="9726" width="9.140625" style="81"/>
    <col min="9727" max="9727" width="5.5703125" style="81" bestFit="1" customWidth="1"/>
    <col min="9728" max="9728" width="67.28515625" style="81" customWidth="1"/>
    <col min="9729" max="9729" width="5.5703125" style="81" bestFit="1" customWidth="1"/>
    <col min="9730" max="9730" width="4.85546875" style="81" customWidth="1"/>
    <col min="9731" max="9731" width="11.42578125" style="81" customWidth="1"/>
    <col min="9732" max="9732" width="10.7109375" style="81" customWidth="1"/>
    <col min="9733" max="9733" width="3" style="81" customWidth="1"/>
    <col min="9734" max="9734" width="6.42578125" style="81" customWidth="1"/>
    <col min="9735" max="9735" width="8.42578125" style="81" customWidth="1"/>
    <col min="9736" max="9736" width="3.140625" style="81" customWidth="1"/>
    <col min="9737" max="9737" width="6.7109375" style="81" customWidth="1"/>
    <col min="9738" max="9738" width="2.85546875" style="81" customWidth="1"/>
    <col min="9739" max="9739" width="6.7109375" style="81" customWidth="1"/>
    <col min="9740" max="9740" width="3" style="81" customWidth="1"/>
    <col min="9741" max="9741" width="6.85546875" style="81" customWidth="1"/>
    <col min="9742" max="9742" width="2.7109375" style="81" customWidth="1"/>
    <col min="9743" max="9743" width="7" style="81" customWidth="1"/>
    <col min="9744" max="9744" width="3.28515625" style="81" customWidth="1"/>
    <col min="9745" max="9745" width="7.42578125" style="81" customWidth="1"/>
    <col min="9746" max="9982" width="9.140625" style="81"/>
    <col min="9983" max="9983" width="5.5703125" style="81" bestFit="1" customWidth="1"/>
    <col min="9984" max="9984" width="67.28515625" style="81" customWidth="1"/>
    <col min="9985" max="9985" width="5.5703125" style="81" bestFit="1" customWidth="1"/>
    <col min="9986" max="9986" width="4.85546875" style="81" customWidth="1"/>
    <col min="9987" max="9987" width="11.42578125" style="81" customWidth="1"/>
    <col min="9988" max="9988" width="10.7109375" style="81" customWidth="1"/>
    <col min="9989" max="9989" width="3" style="81" customWidth="1"/>
    <col min="9990" max="9990" width="6.42578125" style="81" customWidth="1"/>
    <col min="9991" max="9991" width="8.42578125" style="81" customWidth="1"/>
    <col min="9992" max="9992" width="3.140625" style="81" customWidth="1"/>
    <col min="9993" max="9993" width="6.7109375" style="81" customWidth="1"/>
    <col min="9994" max="9994" width="2.85546875" style="81" customWidth="1"/>
    <col min="9995" max="9995" width="6.7109375" style="81" customWidth="1"/>
    <col min="9996" max="9996" width="3" style="81" customWidth="1"/>
    <col min="9997" max="9997" width="6.85546875" style="81" customWidth="1"/>
    <col min="9998" max="9998" width="2.7109375" style="81" customWidth="1"/>
    <col min="9999" max="9999" width="7" style="81" customWidth="1"/>
    <col min="10000" max="10000" width="3.28515625" style="81" customWidth="1"/>
    <col min="10001" max="10001" width="7.42578125" style="81" customWidth="1"/>
    <col min="10002" max="10238" width="9.140625" style="81"/>
    <col min="10239" max="10239" width="5.5703125" style="81" bestFit="1" customWidth="1"/>
    <col min="10240" max="10240" width="67.28515625" style="81" customWidth="1"/>
    <col min="10241" max="10241" width="5.5703125" style="81" bestFit="1" customWidth="1"/>
    <col min="10242" max="10242" width="4.85546875" style="81" customWidth="1"/>
    <col min="10243" max="10243" width="11.42578125" style="81" customWidth="1"/>
    <col min="10244" max="10244" width="10.7109375" style="81" customWidth="1"/>
    <col min="10245" max="10245" width="3" style="81" customWidth="1"/>
    <col min="10246" max="10246" width="6.42578125" style="81" customWidth="1"/>
    <col min="10247" max="10247" width="8.42578125" style="81" customWidth="1"/>
    <col min="10248" max="10248" width="3.140625" style="81" customWidth="1"/>
    <col min="10249" max="10249" width="6.7109375" style="81" customWidth="1"/>
    <col min="10250" max="10250" width="2.85546875" style="81" customWidth="1"/>
    <col min="10251" max="10251" width="6.7109375" style="81" customWidth="1"/>
    <col min="10252" max="10252" width="3" style="81" customWidth="1"/>
    <col min="10253" max="10253" width="6.85546875" style="81" customWidth="1"/>
    <col min="10254" max="10254" width="2.7109375" style="81" customWidth="1"/>
    <col min="10255" max="10255" width="7" style="81" customWidth="1"/>
    <col min="10256" max="10256" width="3.28515625" style="81" customWidth="1"/>
    <col min="10257" max="10257" width="7.42578125" style="81" customWidth="1"/>
    <col min="10258" max="10494" width="9.140625" style="81"/>
    <col min="10495" max="10495" width="5.5703125" style="81" bestFit="1" customWidth="1"/>
    <col min="10496" max="10496" width="67.28515625" style="81" customWidth="1"/>
    <col min="10497" max="10497" width="5.5703125" style="81" bestFit="1" customWidth="1"/>
    <col min="10498" max="10498" width="4.85546875" style="81" customWidth="1"/>
    <col min="10499" max="10499" width="11.42578125" style="81" customWidth="1"/>
    <col min="10500" max="10500" width="10.7109375" style="81" customWidth="1"/>
    <col min="10501" max="10501" width="3" style="81" customWidth="1"/>
    <col min="10502" max="10502" width="6.42578125" style="81" customWidth="1"/>
    <col min="10503" max="10503" width="8.42578125" style="81" customWidth="1"/>
    <col min="10504" max="10504" width="3.140625" style="81" customWidth="1"/>
    <col min="10505" max="10505" width="6.7109375" style="81" customWidth="1"/>
    <col min="10506" max="10506" width="2.85546875" style="81" customWidth="1"/>
    <col min="10507" max="10507" width="6.7109375" style="81" customWidth="1"/>
    <col min="10508" max="10508" width="3" style="81" customWidth="1"/>
    <col min="10509" max="10509" width="6.85546875" style="81" customWidth="1"/>
    <col min="10510" max="10510" width="2.7109375" style="81" customWidth="1"/>
    <col min="10511" max="10511" width="7" style="81" customWidth="1"/>
    <col min="10512" max="10512" width="3.28515625" style="81" customWidth="1"/>
    <col min="10513" max="10513" width="7.42578125" style="81" customWidth="1"/>
    <col min="10514" max="10750" width="9.140625" style="81"/>
    <col min="10751" max="10751" width="5.5703125" style="81" bestFit="1" customWidth="1"/>
    <col min="10752" max="10752" width="67.28515625" style="81" customWidth="1"/>
    <col min="10753" max="10753" width="5.5703125" style="81" bestFit="1" customWidth="1"/>
    <col min="10754" max="10754" width="4.85546875" style="81" customWidth="1"/>
    <col min="10755" max="10755" width="11.42578125" style="81" customWidth="1"/>
    <col min="10756" max="10756" width="10.7109375" style="81" customWidth="1"/>
    <col min="10757" max="10757" width="3" style="81" customWidth="1"/>
    <col min="10758" max="10758" width="6.42578125" style="81" customWidth="1"/>
    <col min="10759" max="10759" width="8.42578125" style="81" customWidth="1"/>
    <col min="10760" max="10760" width="3.140625" style="81" customWidth="1"/>
    <col min="10761" max="10761" width="6.7109375" style="81" customWidth="1"/>
    <col min="10762" max="10762" width="2.85546875" style="81" customWidth="1"/>
    <col min="10763" max="10763" width="6.7109375" style="81" customWidth="1"/>
    <col min="10764" max="10764" width="3" style="81" customWidth="1"/>
    <col min="10765" max="10765" width="6.85546875" style="81" customWidth="1"/>
    <col min="10766" max="10766" width="2.7109375" style="81" customWidth="1"/>
    <col min="10767" max="10767" width="7" style="81" customWidth="1"/>
    <col min="10768" max="10768" width="3.28515625" style="81" customWidth="1"/>
    <col min="10769" max="10769" width="7.42578125" style="81" customWidth="1"/>
    <col min="10770" max="11006" width="9.140625" style="81"/>
    <col min="11007" max="11007" width="5.5703125" style="81" bestFit="1" customWidth="1"/>
    <col min="11008" max="11008" width="67.28515625" style="81" customWidth="1"/>
    <col min="11009" max="11009" width="5.5703125" style="81" bestFit="1" customWidth="1"/>
    <col min="11010" max="11010" width="4.85546875" style="81" customWidth="1"/>
    <col min="11011" max="11011" width="11.42578125" style="81" customWidth="1"/>
    <col min="11012" max="11012" width="10.7109375" style="81" customWidth="1"/>
    <col min="11013" max="11013" width="3" style="81" customWidth="1"/>
    <col min="11014" max="11014" width="6.42578125" style="81" customWidth="1"/>
    <col min="11015" max="11015" width="8.42578125" style="81" customWidth="1"/>
    <col min="11016" max="11016" width="3.140625" style="81" customWidth="1"/>
    <col min="11017" max="11017" width="6.7109375" style="81" customWidth="1"/>
    <col min="11018" max="11018" width="2.85546875" style="81" customWidth="1"/>
    <col min="11019" max="11019" width="6.7109375" style="81" customWidth="1"/>
    <col min="11020" max="11020" width="3" style="81" customWidth="1"/>
    <col min="11021" max="11021" width="6.85546875" style="81" customWidth="1"/>
    <col min="11022" max="11022" width="2.7109375" style="81" customWidth="1"/>
    <col min="11023" max="11023" width="7" style="81" customWidth="1"/>
    <col min="11024" max="11024" width="3.28515625" style="81" customWidth="1"/>
    <col min="11025" max="11025" width="7.42578125" style="81" customWidth="1"/>
    <col min="11026" max="11262" width="9.140625" style="81"/>
    <col min="11263" max="11263" width="5.5703125" style="81" bestFit="1" customWidth="1"/>
    <col min="11264" max="11264" width="67.28515625" style="81" customWidth="1"/>
    <col min="11265" max="11265" width="5.5703125" style="81" bestFit="1" customWidth="1"/>
    <col min="11266" max="11266" width="4.85546875" style="81" customWidth="1"/>
    <col min="11267" max="11267" width="11.42578125" style="81" customWidth="1"/>
    <col min="11268" max="11268" width="10.7109375" style="81" customWidth="1"/>
    <col min="11269" max="11269" width="3" style="81" customWidth="1"/>
    <col min="11270" max="11270" width="6.42578125" style="81" customWidth="1"/>
    <col min="11271" max="11271" width="8.42578125" style="81" customWidth="1"/>
    <col min="11272" max="11272" width="3.140625" style="81" customWidth="1"/>
    <col min="11273" max="11273" width="6.7109375" style="81" customWidth="1"/>
    <col min="11274" max="11274" width="2.85546875" style="81" customWidth="1"/>
    <col min="11275" max="11275" width="6.7109375" style="81" customWidth="1"/>
    <col min="11276" max="11276" width="3" style="81" customWidth="1"/>
    <col min="11277" max="11277" width="6.85546875" style="81" customWidth="1"/>
    <col min="11278" max="11278" width="2.7109375" style="81" customWidth="1"/>
    <col min="11279" max="11279" width="7" style="81" customWidth="1"/>
    <col min="11280" max="11280" width="3.28515625" style="81" customWidth="1"/>
    <col min="11281" max="11281" width="7.42578125" style="81" customWidth="1"/>
    <col min="11282" max="11518" width="9.140625" style="81"/>
    <col min="11519" max="11519" width="5.5703125" style="81" bestFit="1" customWidth="1"/>
    <col min="11520" max="11520" width="67.28515625" style="81" customWidth="1"/>
    <col min="11521" max="11521" width="5.5703125" style="81" bestFit="1" customWidth="1"/>
    <col min="11522" max="11522" width="4.85546875" style="81" customWidth="1"/>
    <col min="11523" max="11523" width="11.42578125" style="81" customWidth="1"/>
    <col min="11524" max="11524" width="10.7109375" style="81" customWidth="1"/>
    <col min="11525" max="11525" width="3" style="81" customWidth="1"/>
    <col min="11526" max="11526" width="6.42578125" style="81" customWidth="1"/>
    <col min="11527" max="11527" width="8.42578125" style="81" customWidth="1"/>
    <col min="11528" max="11528" width="3.140625" style="81" customWidth="1"/>
    <col min="11529" max="11529" width="6.7109375" style="81" customWidth="1"/>
    <col min="11530" max="11530" width="2.85546875" style="81" customWidth="1"/>
    <col min="11531" max="11531" width="6.7109375" style="81" customWidth="1"/>
    <col min="11532" max="11532" width="3" style="81" customWidth="1"/>
    <col min="11533" max="11533" width="6.85546875" style="81" customWidth="1"/>
    <col min="11534" max="11534" width="2.7109375" style="81" customWidth="1"/>
    <col min="11535" max="11535" width="7" style="81" customWidth="1"/>
    <col min="11536" max="11536" width="3.28515625" style="81" customWidth="1"/>
    <col min="11537" max="11537" width="7.42578125" style="81" customWidth="1"/>
    <col min="11538" max="11774" width="9.140625" style="81"/>
    <col min="11775" max="11775" width="5.5703125" style="81" bestFit="1" customWidth="1"/>
    <col min="11776" max="11776" width="67.28515625" style="81" customWidth="1"/>
    <col min="11777" max="11777" width="5.5703125" style="81" bestFit="1" customWidth="1"/>
    <col min="11778" max="11778" width="4.85546875" style="81" customWidth="1"/>
    <col min="11779" max="11779" width="11.42578125" style="81" customWidth="1"/>
    <col min="11780" max="11780" width="10.7109375" style="81" customWidth="1"/>
    <col min="11781" max="11781" width="3" style="81" customWidth="1"/>
    <col min="11782" max="11782" width="6.42578125" style="81" customWidth="1"/>
    <col min="11783" max="11783" width="8.42578125" style="81" customWidth="1"/>
    <col min="11784" max="11784" width="3.140625" style="81" customWidth="1"/>
    <col min="11785" max="11785" width="6.7109375" style="81" customWidth="1"/>
    <col min="11786" max="11786" width="2.85546875" style="81" customWidth="1"/>
    <col min="11787" max="11787" width="6.7109375" style="81" customWidth="1"/>
    <col min="11788" max="11788" width="3" style="81" customWidth="1"/>
    <col min="11789" max="11789" width="6.85546875" style="81" customWidth="1"/>
    <col min="11790" max="11790" width="2.7109375" style="81" customWidth="1"/>
    <col min="11791" max="11791" width="7" style="81" customWidth="1"/>
    <col min="11792" max="11792" width="3.28515625" style="81" customWidth="1"/>
    <col min="11793" max="11793" width="7.42578125" style="81" customWidth="1"/>
    <col min="11794" max="12030" width="9.140625" style="81"/>
    <col min="12031" max="12031" width="5.5703125" style="81" bestFit="1" customWidth="1"/>
    <col min="12032" max="12032" width="67.28515625" style="81" customWidth="1"/>
    <col min="12033" max="12033" width="5.5703125" style="81" bestFit="1" customWidth="1"/>
    <col min="12034" max="12034" width="4.85546875" style="81" customWidth="1"/>
    <col min="12035" max="12035" width="11.42578125" style="81" customWidth="1"/>
    <col min="12036" max="12036" width="10.7109375" style="81" customWidth="1"/>
    <col min="12037" max="12037" width="3" style="81" customWidth="1"/>
    <col min="12038" max="12038" width="6.42578125" style="81" customWidth="1"/>
    <col min="12039" max="12039" width="8.42578125" style="81" customWidth="1"/>
    <col min="12040" max="12040" width="3.140625" style="81" customWidth="1"/>
    <col min="12041" max="12041" width="6.7109375" style="81" customWidth="1"/>
    <col min="12042" max="12042" width="2.85546875" style="81" customWidth="1"/>
    <col min="12043" max="12043" width="6.7109375" style="81" customWidth="1"/>
    <col min="12044" max="12044" width="3" style="81" customWidth="1"/>
    <col min="12045" max="12045" width="6.85546875" style="81" customWidth="1"/>
    <col min="12046" max="12046" width="2.7109375" style="81" customWidth="1"/>
    <col min="12047" max="12047" width="7" style="81" customWidth="1"/>
    <col min="12048" max="12048" width="3.28515625" style="81" customWidth="1"/>
    <col min="12049" max="12049" width="7.42578125" style="81" customWidth="1"/>
    <col min="12050" max="12286" width="9.140625" style="81"/>
    <col min="12287" max="12287" width="5.5703125" style="81" bestFit="1" customWidth="1"/>
    <col min="12288" max="12288" width="67.28515625" style="81" customWidth="1"/>
    <col min="12289" max="12289" width="5.5703125" style="81" bestFit="1" customWidth="1"/>
    <col min="12290" max="12290" width="4.85546875" style="81" customWidth="1"/>
    <col min="12291" max="12291" width="11.42578125" style="81" customWidth="1"/>
    <col min="12292" max="12292" width="10.7109375" style="81" customWidth="1"/>
    <col min="12293" max="12293" width="3" style="81" customWidth="1"/>
    <col min="12294" max="12294" width="6.42578125" style="81" customWidth="1"/>
    <col min="12295" max="12295" width="8.42578125" style="81" customWidth="1"/>
    <col min="12296" max="12296" width="3.140625" style="81" customWidth="1"/>
    <col min="12297" max="12297" width="6.7109375" style="81" customWidth="1"/>
    <col min="12298" max="12298" width="2.85546875" style="81" customWidth="1"/>
    <col min="12299" max="12299" width="6.7109375" style="81" customWidth="1"/>
    <col min="12300" max="12300" width="3" style="81" customWidth="1"/>
    <col min="12301" max="12301" width="6.85546875" style="81" customWidth="1"/>
    <col min="12302" max="12302" width="2.7109375" style="81" customWidth="1"/>
    <col min="12303" max="12303" width="7" style="81" customWidth="1"/>
    <col min="12304" max="12304" width="3.28515625" style="81" customWidth="1"/>
    <col min="12305" max="12305" width="7.42578125" style="81" customWidth="1"/>
    <col min="12306" max="12542" width="9.140625" style="81"/>
    <col min="12543" max="12543" width="5.5703125" style="81" bestFit="1" customWidth="1"/>
    <col min="12544" max="12544" width="67.28515625" style="81" customWidth="1"/>
    <col min="12545" max="12545" width="5.5703125" style="81" bestFit="1" customWidth="1"/>
    <col min="12546" max="12546" width="4.85546875" style="81" customWidth="1"/>
    <col min="12547" max="12547" width="11.42578125" style="81" customWidth="1"/>
    <col min="12548" max="12548" width="10.7109375" style="81" customWidth="1"/>
    <col min="12549" max="12549" width="3" style="81" customWidth="1"/>
    <col min="12550" max="12550" width="6.42578125" style="81" customWidth="1"/>
    <col min="12551" max="12551" width="8.42578125" style="81" customWidth="1"/>
    <col min="12552" max="12552" width="3.140625" style="81" customWidth="1"/>
    <col min="12553" max="12553" width="6.7109375" style="81" customWidth="1"/>
    <col min="12554" max="12554" width="2.85546875" style="81" customWidth="1"/>
    <col min="12555" max="12555" width="6.7109375" style="81" customWidth="1"/>
    <col min="12556" max="12556" width="3" style="81" customWidth="1"/>
    <col min="12557" max="12557" width="6.85546875" style="81" customWidth="1"/>
    <col min="12558" max="12558" width="2.7109375" style="81" customWidth="1"/>
    <col min="12559" max="12559" width="7" style="81" customWidth="1"/>
    <col min="12560" max="12560" width="3.28515625" style="81" customWidth="1"/>
    <col min="12561" max="12561" width="7.42578125" style="81" customWidth="1"/>
    <col min="12562" max="12798" width="9.140625" style="81"/>
    <col min="12799" max="12799" width="5.5703125" style="81" bestFit="1" customWidth="1"/>
    <col min="12800" max="12800" width="67.28515625" style="81" customWidth="1"/>
    <col min="12801" max="12801" width="5.5703125" style="81" bestFit="1" customWidth="1"/>
    <col min="12802" max="12802" width="4.85546875" style="81" customWidth="1"/>
    <col min="12803" max="12803" width="11.42578125" style="81" customWidth="1"/>
    <col min="12804" max="12804" width="10.7109375" style="81" customWidth="1"/>
    <col min="12805" max="12805" width="3" style="81" customWidth="1"/>
    <col min="12806" max="12806" width="6.42578125" style="81" customWidth="1"/>
    <col min="12807" max="12807" width="8.42578125" style="81" customWidth="1"/>
    <col min="12808" max="12808" width="3.140625" style="81" customWidth="1"/>
    <col min="12809" max="12809" width="6.7109375" style="81" customWidth="1"/>
    <col min="12810" max="12810" width="2.85546875" style="81" customWidth="1"/>
    <col min="12811" max="12811" width="6.7109375" style="81" customWidth="1"/>
    <col min="12812" max="12812" width="3" style="81" customWidth="1"/>
    <col min="12813" max="12813" width="6.85546875" style="81" customWidth="1"/>
    <col min="12814" max="12814" width="2.7109375" style="81" customWidth="1"/>
    <col min="12815" max="12815" width="7" style="81" customWidth="1"/>
    <col min="12816" max="12816" width="3.28515625" style="81" customWidth="1"/>
    <col min="12817" max="12817" width="7.42578125" style="81" customWidth="1"/>
    <col min="12818" max="13054" width="9.140625" style="81"/>
    <col min="13055" max="13055" width="5.5703125" style="81" bestFit="1" customWidth="1"/>
    <col min="13056" max="13056" width="67.28515625" style="81" customWidth="1"/>
    <col min="13057" max="13057" width="5.5703125" style="81" bestFit="1" customWidth="1"/>
    <col min="13058" max="13058" width="4.85546875" style="81" customWidth="1"/>
    <col min="13059" max="13059" width="11.42578125" style="81" customWidth="1"/>
    <col min="13060" max="13060" width="10.7109375" style="81" customWidth="1"/>
    <col min="13061" max="13061" width="3" style="81" customWidth="1"/>
    <col min="13062" max="13062" width="6.42578125" style="81" customWidth="1"/>
    <col min="13063" max="13063" width="8.42578125" style="81" customWidth="1"/>
    <col min="13064" max="13064" width="3.140625" style="81" customWidth="1"/>
    <col min="13065" max="13065" width="6.7109375" style="81" customWidth="1"/>
    <col min="13066" max="13066" width="2.85546875" style="81" customWidth="1"/>
    <col min="13067" max="13067" width="6.7109375" style="81" customWidth="1"/>
    <col min="13068" max="13068" width="3" style="81" customWidth="1"/>
    <col min="13069" max="13069" width="6.85546875" style="81" customWidth="1"/>
    <col min="13070" max="13070" width="2.7109375" style="81" customWidth="1"/>
    <col min="13071" max="13071" width="7" style="81" customWidth="1"/>
    <col min="13072" max="13072" width="3.28515625" style="81" customWidth="1"/>
    <col min="13073" max="13073" width="7.42578125" style="81" customWidth="1"/>
    <col min="13074" max="13310" width="9.140625" style="81"/>
    <col min="13311" max="13311" width="5.5703125" style="81" bestFit="1" customWidth="1"/>
    <col min="13312" max="13312" width="67.28515625" style="81" customWidth="1"/>
    <col min="13313" max="13313" width="5.5703125" style="81" bestFit="1" customWidth="1"/>
    <col min="13314" max="13314" width="4.85546875" style="81" customWidth="1"/>
    <col min="13315" max="13315" width="11.42578125" style="81" customWidth="1"/>
    <col min="13316" max="13316" width="10.7109375" style="81" customWidth="1"/>
    <col min="13317" max="13317" width="3" style="81" customWidth="1"/>
    <col min="13318" max="13318" width="6.42578125" style="81" customWidth="1"/>
    <col min="13319" max="13319" width="8.42578125" style="81" customWidth="1"/>
    <col min="13320" max="13320" width="3.140625" style="81" customWidth="1"/>
    <col min="13321" max="13321" width="6.7109375" style="81" customWidth="1"/>
    <col min="13322" max="13322" width="2.85546875" style="81" customWidth="1"/>
    <col min="13323" max="13323" width="6.7109375" style="81" customWidth="1"/>
    <col min="13324" max="13324" width="3" style="81" customWidth="1"/>
    <col min="13325" max="13325" width="6.85546875" style="81" customWidth="1"/>
    <col min="13326" max="13326" width="2.7109375" style="81" customWidth="1"/>
    <col min="13327" max="13327" width="7" style="81" customWidth="1"/>
    <col min="13328" max="13328" width="3.28515625" style="81" customWidth="1"/>
    <col min="13329" max="13329" width="7.42578125" style="81" customWidth="1"/>
    <col min="13330" max="13566" width="9.140625" style="81"/>
    <col min="13567" max="13567" width="5.5703125" style="81" bestFit="1" customWidth="1"/>
    <col min="13568" max="13568" width="67.28515625" style="81" customWidth="1"/>
    <col min="13569" max="13569" width="5.5703125" style="81" bestFit="1" customWidth="1"/>
    <col min="13570" max="13570" width="4.85546875" style="81" customWidth="1"/>
    <col min="13571" max="13571" width="11.42578125" style="81" customWidth="1"/>
    <col min="13572" max="13572" width="10.7109375" style="81" customWidth="1"/>
    <col min="13573" max="13573" width="3" style="81" customWidth="1"/>
    <col min="13574" max="13574" width="6.42578125" style="81" customWidth="1"/>
    <col min="13575" max="13575" width="8.42578125" style="81" customWidth="1"/>
    <col min="13576" max="13576" width="3.140625" style="81" customWidth="1"/>
    <col min="13577" max="13577" width="6.7109375" style="81" customWidth="1"/>
    <col min="13578" max="13578" width="2.85546875" style="81" customWidth="1"/>
    <col min="13579" max="13579" width="6.7109375" style="81" customWidth="1"/>
    <col min="13580" max="13580" width="3" style="81" customWidth="1"/>
    <col min="13581" max="13581" width="6.85546875" style="81" customWidth="1"/>
    <col min="13582" max="13582" width="2.7109375" style="81" customWidth="1"/>
    <col min="13583" max="13583" width="7" style="81" customWidth="1"/>
    <col min="13584" max="13584" width="3.28515625" style="81" customWidth="1"/>
    <col min="13585" max="13585" width="7.42578125" style="81" customWidth="1"/>
    <col min="13586" max="13822" width="9.140625" style="81"/>
    <col min="13823" max="13823" width="5.5703125" style="81" bestFit="1" customWidth="1"/>
    <col min="13824" max="13824" width="67.28515625" style="81" customWidth="1"/>
    <col min="13825" max="13825" width="5.5703125" style="81" bestFit="1" customWidth="1"/>
    <col min="13826" max="13826" width="4.85546875" style="81" customWidth="1"/>
    <col min="13827" max="13827" width="11.42578125" style="81" customWidth="1"/>
    <col min="13828" max="13828" width="10.7109375" style="81" customWidth="1"/>
    <col min="13829" max="13829" width="3" style="81" customWidth="1"/>
    <col min="13830" max="13830" width="6.42578125" style="81" customWidth="1"/>
    <col min="13831" max="13831" width="8.42578125" style="81" customWidth="1"/>
    <col min="13832" max="13832" width="3.140625" style="81" customWidth="1"/>
    <col min="13833" max="13833" width="6.7109375" style="81" customWidth="1"/>
    <col min="13834" max="13834" width="2.85546875" style="81" customWidth="1"/>
    <col min="13835" max="13835" width="6.7109375" style="81" customWidth="1"/>
    <col min="13836" max="13836" width="3" style="81" customWidth="1"/>
    <col min="13837" max="13837" width="6.85546875" style="81" customWidth="1"/>
    <col min="13838" max="13838" width="2.7109375" style="81" customWidth="1"/>
    <col min="13839" max="13839" width="7" style="81" customWidth="1"/>
    <col min="13840" max="13840" width="3.28515625" style="81" customWidth="1"/>
    <col min="13841" max="13841" width="7.42578125" style="81" customWidth="1"/>
    <col min="13842" max="14078" width="9.140625" style="81"/>
    <col min="14079" max="14079" width="5.5703125" style="81" bestFit="1" customWidth="1"/>
    <col min="14080" max="14080" width="67.28515625" style="81" customWidth="1"/>
    <col min="14081" max="14081" width="5.5703125" style="81" bestFit="1" customWidth="1"/>
    <col min="14082" max="14082" width="4.85546875" style="81" customWidth="1"/>
    <col min="14083" max="14083" width="11.42578125" style="81" customWidth="1"/>
    <col min="14084" max="14084" width="10.7109375" style="81" customWidth="1"/>
    <col min="14085" max="14085" width="3" style="81" customWidth="1"/>
    <col min="14086" max="14086" width="6.42578125" style="81" customWidth="1"/>
    <col min="14087" max="14087" width="8.42578125" style="81" customWidth="1"/>
    <col min="14088" max="14088" width="3.140625" style="81" customWidth="1"/>
    <col min="14089" max="14089" width="6.7109375" style="81" customWidth="1"/>
    <col min="14090" max="14090" width="2.85546875" style="81" customWidth="1"/>
    <col min="14091" max="14091" width="6.7109375" style="81" customWidth="1"/>
    <col min="14092" max="14092" width="3" style="81" customWidth="1"/>
    <col min="14093" max="14093" width="6.85546875" style="81" customWidth="1"/>
    <col min="14094" max="14094" width="2.7109375" style="81" customWidth="1"/>
    <col min="14095" max="14095" width="7" style="81" customWidth="1"/>
    <col min="14096" max="14096" width="3.28515625" style="81" customWidth="1"/>
    <col min="14097" max="14097" width="7.42578125" style="81" customWidth="1"/>
    <col min="14098" max="14334" width="9.140625" style="81"/>
    <col min="14335" max="14335" width="5.5703125" style="81" bestFit="1" customWidth="1"/>
    <col min="14336" max="14336" width="67.28515625" style="81" customWidth="1"/>
    <col min="14337" max="14337" width="5.5703125" style="81" bestFit="1" customWidth="1"/>
    <col min="14338" max="14338" width="4.85546875" style="81" customWidth="1"/>
    <col min="14339" max="14339" width="11.42578125" style="81" customWidth="1"/>
    <col min="14340" max="14340" width="10.7109375" style="81" customWidth="1"/>
    <col min="14341" max="14341" width="3" style="81" customWidth="1"/>
    <col min="14342" max="14342" width="6.42578125" style="81" customWidth="1"/>
    <col min="14343" max="14343" width="8.42578125" style="81" customWidth="1"/>
    <col min="14344" max="14344" width="3.140625" style="81" customWidth="1"/>
    <col min="14345" max="14345" width="6.7109375" style="81" customWidth="1"/>
    <col min="14346" max="14346" width="2.85546875" style="81" customWidth="1"/>
    <col min="14347" max="14347" width="6.7109375" style="81" customWidth="1"/>
    <col min="14348" max="14348" width="3" style="81" customWidth="1"/>
    <col min="14349" max="14349" width="6.85546875" style="81" customWidth="1"/>
    <col min="14350" max="14350" width="2.7109375" style="81" customWidth="1"/>
    <col min="14351" max="14351" width="7" style="81" customWidth="1"/>
    <col min="14352" max="14352" width="3.28515625" style="81" customWidth="1"/>
    <col min="14353" max="14353" width="7.42578125" style="81" customWidth="1"/>
    <col min="14354" max="14590" width="9.140625" style="81"/>
    <col min="14591" max="14591" width="5.5703125" style="81" bestFit="1" customWidth="1"/>
    <col min="14592" max="14592" width="67.28515625" style="81" customWidth="1"/>
    <col min="14593" max="14593" width="5.5703125" style="81" bestFit="1" customWidth="1"/>
    <col min="14594" max="14594" width="4.85546875" style="81" customWidth="1"/>
    <col min="14595" max="14595" width="11.42578125" style="81" customWidth="1"/>
    <col min="14596" max="14596" width="10.7109375" style="81" customWidth="1"/>
    <col min="14597" max="14597" width="3" style="81" customWidth="1"/>
    <col min="14598" max="14598" width="6.42578125" style="81" customWidth="1"/>
    <col min="14599" max="14599" width="8.42578125" style="81" customWidth="1"/>
    <col min="14600" max="14600" width="3.140625" style="81" customWidth="1"/>
    <col min="14601" max="14601" width="6.7109375" style="81" customWidth="1"/>
    <col min="14602" max="14602" width="2.85546875" style="81" customWidth="1"/>
    <col min="14603" max="14603" width="6.7109375" style="81" customWidth="1"/>
    <col min="14604" max="14604" width="3" style="81" customWidth="1"/>
    <col min="14605" max="14605" width="6.85546875" style="81" customWidth="1"/>
    <col min="14606" max="14606" width="2.7109375" style="81" customWidth="1"/>
    <col min="14607" max="14607" width="7" style="81" customWidth="1"/>
    <col min="14608" max="14608" width="3.28515625" style="81" customWidth="1"/>
    <col min="14609" max="14609" width="7.42578125" style="81" customWidth="1"/>
    <col min="14610" max="14846" width="9.140625" style="81"/>
    <col min="14847" max="14847" width="5.5703125" style="81" bestFit="1" customWidth="1"/>
    <col min="14848" max="14848" width="67.28515625" style="81" customWidth="1"/>
    <col min="14849" max="14849" width="5.5703125" style="81" bestFit="1" customWidth="1"/>
    <col min="14850" max="14850" width="4.85546875" style="81" customWidth="1"/>
    <col min="14851" max="14851" width="11.42578125" style="81" customWidth="1"/>
    <col min="14852" max="14852" width="10.7109375" style="81" customWidth="1"/>
    <col min="14853" max="14853" width="3" style="81" customWidth="1"/>
    <col min="14854" max="14854" width="6.42578125" style="81" customWidth="1"/>
    <col min="14855" max="14855" width="8.42578125" style="81" customWidth="1"/>
    <col min="14856" max="14856" width="3.140625" style="81" customWidth="1"/>
    <col min="14857" max="14857" width="6.7109375" style="81" customWidth="1"/>
    <col min="14858" max="14858" width="2.85546875" style="81" customWidth="1"/>
    <col min="14859" max="14859" width="6.7109375" style="81" customWidth="1"/>
    <col min="14860" max="14860" width="3" style="81" customWidth="1"/>
    <col min="14861" max="14861" width="6.85546875" style="81" customWidth="1"/>
    <col min="14862" max="14862" width="2.7109375" style="81" customWidth="1"/>
    <col min="14863" max="14863" width="7" style="81" customWidth="1"/>
    <col min="14864" max="14864" width="3.28515625" style="81" customWidth="1"/>
    <col min="14865" max="14865" width="7.42578125" style="81" customWidth="1"/>
    <col min="14866" max="15102" width="9.140625" style="81"/>
    <col min="15103" max="15103" width="5.5703125" style="81" bestFit="1" customWidth="1"/>
    <col min="15104" max="15104" width="67.28515625" style="81" customWidth="1"/>
    <col min="15105" max="15105" width="5.5703125" style="81" bestFit="1" customWidth="1"/>
    <col min="15106" max="15106" width="4.85546875" style="81" customWidth="1"/>
    <col min="15107" max="15107" width="11.42578125" style="81" customWidth="1"/>
    <col min="15108" max="15108" width="10.7109375" style="81" customWidth="1"/>
    <col min="15109" max="15109" width="3" style="81" customWidth="1"/>
    <col min="15110" max="15110" width="6.42578125" style="81" customWidth="1"/>
    <col min="15111" max="15111" width="8.42578125" style="81" customWidth="1"/>
    <col min="15112" max="15112" width="3.140625" style="81" customWidth="1"/>
    <col min="15113" max="15113" width="6.7109375" style="81" customWidth="1"/>
    <col min="15114" max="15114" width="2.85546875" style="81" customWidth="1"/>
    <col min="15115" max="15115" width="6.7109375" style="81" customWidth="1"/>
    <col min="15116" max="15116" width="3" style="81" customWidth="1"/>
    <col min="15117" max="15117" width="6.85546875" style="81" customWidth="1"/>
    <col min="15118" max="15118" width="2.7109375" style="81" customWidth="1"/>
    <col min="15119" max="15119" width="7" style="81" customWidth="1"/>
    <col min="15120" max="15120" width="3.28515625" style="81" customWidth="1"/>
    <col min="15121" max="15121" width="7.42578125" style="81" customWidth="1"/>
    <col min="15122" max="15358" width="9.140625" style="81"/>
    <col min="15359" max="15359" width="5.5703125" style="81" bestFit="1" customWidth="1"/>
    <col min="15360" max="15360" width="67.28515625" style="81" customWidth="1"/>
    <col min="15361" max="15361" width="5.5703125" style="81" bestFit="1" customWidth="1"/>
    <col min="15362" max="15362" width="4.85546875" style="81" customWidth="1"/>
    <col min="15363" max="15363" width="11.42578125" style="81" customWidth="1"/>
    <col min="15364" max="15364" width="10.7109375" style="81" customWidth="1"/>
    <col min="15365" max="15365" width="3" style="81" customWidth="1"/>
    <col min="15366" max="15366" width="6.42578125" style="81" customWidth="1"/>
    <col min="15367" max="15367" width="8.42578125" style="81" customWidth="1"/>
    <col min="15368" max="15368" width="3.140625" style="81" customWidth="1"/>
    <col min="15369" max="15369" width="6.7109375" style="81" customWidth="1"/>
    <col min="15370" max="15370" width="2.85546875" style="81" customWidth="1"/>
    <col min="15371" max="15371" width="6.7109375" style="81" customWidth="1"/>
    <col min="15372" max="15372" width="3" style="81" customWidth="1"/>
    <col min="15373" max="15373" width="6.85546875" style="81" customWidth="1"/>
    <col min="15374" max="15374" width="2.7109375" style="81" customWidth="1"/>
    <col min="15375" max="15375" width="7" style="81" customWidth="1"/>
    <col min="15376" max="15376" width="3.28515625" style="81" customWidth="1"/>
    <col min="15377" max="15377" width="7.42578125" style="81" customWidth="1"/>
    <col min="15378" max="15614" width="9.140625" style="81"/>
    <col min="15615" max="15615" width="5.5703125" style="81" bestFit="1" customWidth="1"/>
    <col min="15616" max="15616" width="67.28515625" style="81" customWidth="1"/>
    <col min="15617" max="15617" width="5.5703125" style="81" bestFit="1" customWidth="1"/>
    <col min="15618" max="15618" width="4.85546875" style="81" customWidth="1"/>
    <col min="15619" max="15619" width="11.42578125" style="81" customWidth="1"/>
    <col min="15620" max="15620" width="10.7109375" style="81" customWidth="1"/>
    <col min="15621" max="15621" width="3" style="81" customWidth="1"/>
    <col min="15622" max="15622" width="6.42578125" style="81" customWidth="1"/>
    <col min="15623" max="15623" width="8.42578125" style="81" customWidth="1"/>
    <col min="15624" max="15624" width="3.140625" style="81" customWidth="1"/>
    <col min="15625" max="15625" width="6.7109375" style="81" customWidth="1"/>
    <col min="15626" max="15626" width="2.85546875" style="81" customWidth="1"/>
    <col min="15627" max="15627" width="6.7109375" style="81" customWidth="1"/>
    <col min="15628" max="15628" width="3" style="81" customWidth="1"/>
    <col min="15629" max="15629" width="6.85546875" style="81" customWidth="1"/>
    <col min="15630" max="15630" width="2.7109375" style="81" customWidth="1"/>
    <col min="15631" max="15631" width="7" style="81" customWidth="1"/>
    <col min="15632" max="15632" width="3.28515625" style="81" customWidth="1"/>
    <col min="15633" max="15633" width="7.42578125" style="81" customWidth="1"/>
    <col min="15634" max="15870" width="9.140625" style="81"/>
    <col min="15871" max="15871" width="5.5703125" style="81" bestFit="1" customWidth="1"/>
    <col min="15872" max="15872" width="67.28515625" style="81" customWidth="1"/>
    <col min="15873" max="15873" width="5.5703125" style="81" bestFit="1" customWidth="1"/>
    <col min="15874" max="15874" width="4.85546875" style="81" customWidth="1"/>
    <col min="15875" max="15875" width="11.42578125" style="81" customWidth="1"/>
    <col min="15876" max="15876" width="10.7109375" style="81" customWidth="1"/>
    <col min="15877" max="15877" width="3" style="81" customWidth="1"/>
    <col min="15878" max="15878" width="6.42578125" style="81" customWidth="1"/>
    <col min="15879" max="15879" width="8.42578125" style="81" customWidth="1"/>
    <col min="15880" max="15880" width="3.140625" style="81" customWidth="1"/>
    <col min="15881" max="15881" width="6.7109375" style="81" customWidth="1"/>
    <col min="15882" max="15882" width="2.85546875" style="81" customWidth="1"/>
    <col min="15883" max="15883" width="6.7109375" style="81" customWidth="1"/>
    <col min="15884" max="15884" width="3" style="81" customWidth="1"/>
    <col min="15885" max="15885" width="6.85546875" style="81" customWidth="1"/>
    <col min="15886" max="15886" width="2.7109375" style="81" customWidth="1"/>
    <col min="15887" max="15887" width="7" style="81" customWidth="1"/>
    <col min="15888" max="15888" width="3.28515625" style="81" customWidth="1"/>
    <col min="15889" max="15889" width="7.42578125" style="81" customWidth="1"/>
    <col min="15890" max="16126" width="9.140625" style="81"/>
    <col min="16127" max="16127" width="5.5703125" style="81" bestFit="1" customWidth="1"/>
    <col min="16128" max="16128" width="67.28515625" style="81" customWidth="1"/>
    <col min="16129" max="16129" width="5.5703125" style="81" bestFit="1" customWidth="1"/>
    <col min="16130" max="16130" width="4.85546875" style="81" customWidth="1"/>
    <col min="16131" max="16131" width="11.42578125" style="81" customWidth="1"/>
    <col min="16132" max="16132" width="10.7109375" style="81" customWidth="1"/>
    <col min="16133" max="16133" width="3" style="81" customWidth="1"/>
    <col min="16134" max="16134" width="6.42578125" style="81" customWidth="1"/>
    <col min="16135" max="16135" width="8.42578125" style="81" customWidth="1"/>
    <col min="16136" max="16136" width="3.140625" style="81" customWidth="1"/>
    <col min="16137" max="16137" width="6.7109375" style="81" customWidth="1"/>
    <col min="16138" max="16138" width="2.85546875" style="81" customWidth="1"/>
    <col min="16139" max="16139" width="6.7109375" style="81" customWidth="1"/>
    <col min="16140" max="16140" width="3" style="81" customWidth="1"/>
    <col min="16141" max="16141" width="6.85546875" style="81" customWidth="1"/>
    <col min="16142" max="16142" width="2.7109375" style="81" customWidth="1"/>
    <col min="16143" max="16143" width="7" style="81" customWidth="1"/>
    <col min="16144" max="16144" width="3.28515625" style="81" customWidth="1"/>
    <col min="16145" max="16145" width="7.42578125" style="81" customWidth="1"/>
    <col min="16146" max="16384" width="9.140625" style="81"/>
  </cols>
  <sheetData>
    <row r="1" spans="1:21" ht="15" x14ac:dyDescent="0.25">
      <c r="A1" s="4" t="s">
        <v>173</v>
      </c>
      <c r="B1" s="80"/>
      <c r="C1" s="80"/>
      <c r="D1" s="80"/>
      <c r="E1" s="80"/>
    </row>
    <row r="2" spans="1:21" ht="15" x14ac:dyDescent="0.25">
      <c r="A2" s="4" t="s">
        <v>174</v>
      </c>
      <c r="B2" s="80"/>
      <c r="C2" s="80"/>
      <c r="D2" s="80"/>
      <c r="E2" s="6">
        <v>1</v>
      </c>
    </row>
    <row r="3" spans="1:21" ht="13.5" thickBot="1" x14ac:dyDescent="0.25">
      <c r="A3" s="98"/>
      <c r="B3" s="99"/>
      <c r="C3" s="99"/>
      <c r="D3" s="99"/>
      <c r="E3" s="83"/>
      <c r="F3" s="904"/>
      <c r="G3" s="84"/>
      <c r="H3" s="84"/>
      <c r="I3" s="84"/>
      <c r="J3" s="84"/>
      <c r="K3" s="84"/>
      <c r="L3" s="84"/>
      <c r="M3" s="84"/>
      <c r="N3" s="84"/>
      <c r="O3" s="84"/>
      <c r="P3" s="84"/>
      <c r="Q3" s="85"/>
      <c r="R3" s="84"/>
      <c r="S3" s="84"/>
      <c r="T3" s="84"/>
      <c r="U3" s="84"/>
    </row>
    <row r="4" spans="1:21" ht="13.5" thickBot="1" x14ac:dyDescent="0.25">
      <c r="A4" s="819" t="s">
        <v>32</v>
      </c>
      <c r="B4" s="820"/>
      <c r="C4" s="820"/>
      <c r="D4" s="820"/>
      <c r="E4" s="821"/>
      <c r="F4" s="904"/>
      <c r="G4" s="91"/>
      <c r="H4" s="84"/>
      <c r="I4" s="84"/>
      <c r="J4" s="84"/>
      <c r="K4" s="84"/>
      <c r="L4" s="84"/>
      <c r="M4" s="84"/>
      <c r="N4" s="84"/>
      <c r="O4" s="84"/>
      <c r="P4" s="84"/>
      <c r="Q4" s="85"/>
      <c r="R4" s="84"/>
      <c r="S4" s="84"/>
      <c r="T4" s="84"/>
      <c r="U4" s="84"/>
    </row>
    <row r="5" spans="1:21" ht="13.5" thickBot="1" x14ac:dyDescent="0.25">
      <c r="A5" s="86" t="s">
        <v>33</v>
      </c>
      <c r="B5" s="87" t="s">
        <v>34</v>
      </c>
      <c r="C5" s="87" t="s">
        <v>245</v>
      </c>
      <c r="D5" s="87" t="s">
        <v>35</v>
      </c>
      <c r="E5" s="100" t="s">
        <v>36</v>
      </c>
      <c r="F5" s="904"/>
      <c r="G5" s="84"/>
      <c r="H5" s="84"/>
      <c r="I5" s="84"/>
      <c r="J5" s="84"/>
      <c r="K5" s="84"/>
      <c r="L5" s="84"/>
      <c r="M5" s="84"/>
      <c r="N5" s="84"/>
      <c r="O5" s="84"/>
      <c r="P5" s="85"/>
      <c r="Q5" s="84"/>
      <c r="R5" s="84"/>
      <c r="S5" s="84"/>
      <c r="T5" s="84"/>
    </row>
    <row r="6" spans="1:21" x14ac:dyDescent="0.2">
      <c r="A6" s="88"/>
      <c r="B6" s="817" t="s">
        <v>40</v>
      </c>
      <c r="C6" s="817"/>
      <c r="D6" s="817"/>
      <c r="E6" s="818"/>
      <c r="F6" s="904"/>
      <c r="G6" s="84"/>
      <c r="H6" s="84"/>
      <c r="I6" s="84"/>
      <c r="J6" s="84"/>
      <c r="K6" s="84"/>
      <c r="L6" s="84"/>
      <c r="M6" s="84"/>
      <c r="N6" s="84"/>
      <c r="O6" s="84"/>
      <c r="P6" s="85"/>
      <c r="Q6" s="84"/>
      <c r="R6" s="84"/>
      <c r="S6" s="84"/>
      <c r="T6" s="84"/>
    </row>
    <row r="7" spans="1:21" ht="25.5" x14ac:dyDescent="0.2">
      <c r="A7" s="437" t="s">
        <v>292</v>
      </c>
      <c r="B7" s="89" t="s">
        <v>244</v>
      </c>
      <c r="C7" s="434" t="s">
        <v>253</v>
      </c>
      <c r="D7" s="430" t="s">
        <v>38</v>
      </c>
      <c r="E7" s="435">
        <f>'03_svršek_demontáž výhybky'!F25-'03_svršek_demontáž výhybky'!F26</f>
        <v>486.46978348787604</v>
      </c>
      <c r="F7" s="904" t="s">
        <v>247</v>
      </c>
      <c r="G7" s="84"/>
      <c r="H7" s="84"/>
      <c r="I7" s="84"/>
      <c r="J7" s="84"/>
      <c r="K7" s="84"/>
      <c r="L7" s="84"/>
      <c r="M7" s="84"/>
      <c r="N7" s="84"/>
      <c r="O7" s="84"/>
      <c r="P7" s="85"/>
      <c r="Q7" s="81"/>
    </row>
    <row r="8" spans="1:21" s="427" customFormat="1" ht="25.5" x14ac:dyDescent="0.2">
      <c r="A8" s="437" t="s">
        <v>293</v>
      </c>
      <c r="B8" s="89" t="s">
        <v>239</v>
      </c>
      <c r="C8" s="434">
        <v>3</v>
      </c>
      <c r="D8" s="430" t="s">
        <v>38</v>
      </c>
      <c r="E8" s="435">
        <f>'03_svršek_demontáž výhybky'!H14</f>
        <v>75</v>
      </c>
      <c r="F8" s="905" t="s">
        <v>249</v>
      </c>
      <c r="G8" s="428"/>
      <c r="H8" s="428"/>
      <c r="I8" s="428"/>
      <c r="J8" s="91"/>
      <c r="K8" s="428"/>
      <c r="L8" s="428"/>
      <c r="M8" s="428"/>
      <c r="N8" s="91"/>
      <c r="O8" s="428"/>
      <c r="P8" s="433"/>
    </row>
    <row r="9" spans="1:21" x14ac:dyDescent="0.2">
      <c r="A9" s="437" t="s">
        <v>294</v>
      </c>
      <c r="B9" s="101" t="s">
        <v>248</v>
      </c>
      <c r="C9" s="434">
        <v>2</v>
      </c>
      <c r="D9" s="430" t="s">
        <v>7</v>
      </c>
      <c r="E9" s="435">
        <f>'02_svršek_demontáže'!F12</f>
        <v>108</v>
      </c>
      <c r="F9" s="904"/>
      <c r="G9" s="84"/>
      <c r="H9" s="84"/>
      <c r="I9" s="84"/>
      <c r="J9" s="84"/>
      <c r="K9" s="84"/>
      <c r="L9" s="84"/>
      <c r="M9" s="84"/>
      <c r="N9" s="84"/>
      <c r="O9" s="84"/>
      <c r="P9" s="85"/>
      <c r="Q9" s="81"/>
    </row>
    <row r="10" spans="1:21" s="427" customFormat="1" x14ac:dyDescent="0.2">
      <c r="A10" s="437" t="s">
        <v>295</v>
      </c>
      <c r="B10" s="101" t="s">
        <v>241</v>
      </c>
      <c r="C10" s="434">
        <v>2</v>
      </c>
      <c r="D10" s="430" t="s">
        <v>7</v>
      </c>
      <c r="E10" s="435">
        <f>'02_svršek_demontáže'!F19</f>
        <v>180</v>
      </c>
      <c r="F10" s="904"/>
      <c r="G10" s="428"/>
      <c r="H10" s="428"/>
      <c r="I10" s="428"/>
      <c r="J10" s="428"/>
      <c r="K10" s="428"/>
      <c r="L10" s="428"/>
      <c r="M10" s="428"/>
      <c r="N10" s="428"/>
      <c r="O10" s="428"/>
      <c r="P10" s="433"/>
    </row>
    <row r="11" spans="1:21" s="427" customFormat="1" x14ac:dyDescent="0.2">
      <c r="A11" s="437" t="s">
        <v>296</v>
      </c>
      <c r="B11" s="101" t="s">
        <v>242</v>
      </c>
      <c r="C11" s="434">
        <v>2</v>
      </c>
      <c r="D11" s="430" t="s">
        <v>7</v>
      </c>
      <c r="E11" s="435">
        <f>'02_svršek_demontáže'!E19</f>
        <v>132</v>
      </c>
      <c r="F11" s="904"/>
      <c r="G11" s="428"/>
      <c r="H11" s="428"/>
      <c r="I11" s="428"/>
      <c r="J11" s="428"/>
      <c r="K11" s="428"/>
      <c r="L11" s="428"/>
      <c r="M11" s="428"/>
      <c r="N11" s="428"/>
      <c r="O11" s="428"/>
      <c r="P11" s="433"/>
    </row>
    <row r="12" spans="1:21" s="427" customFormat="1" x14ac:dyDescent="0.2">
      <c r="A12" s="437" t="s">
        <v>297</v>
      </c>
      <c r="B12" s="101" t="s">
        <v>243</v>
      </c>
      <c r="C12" s="434">
        <v>3</v>
      </c>
      <c r="D12" s="430" t="s">
        <v>7</v>
      </c>
      <c r="E12" s="435">
        <f>'03_svršek_demontáž výhybky'!H13</f>
        <v>154.13900000000001</v>
      </c>
      <c r="F12" s="904" t="s">
        <v>240</v>
      </c>
      <c r="G12" s="428"/>
      <c r="H12" s="428"/>
      <c r="I12" s="428"/>
      <c r="J12" s="428"/>
      <c r="K12" s="428"/>
      <c r="L12" s="428"/>
      <c r="M12" s="428"/>
      <c r="N12" s="428"/>
      <c r="O12" s="428"/>
      <c r="P12" s="433"/>
    </row>
    <row r="13" spans="1:21" x14ac:dyDescent="0.2">
      <c r="A13" s="437" t="s">
        <v>298</v>
      </c>
      <c r="B13" s="101" t="s">
        <v>42</v>
      </c>
      <c r="C13" s="430" t="s">
        <v>253</v>
      </c>
      <c r="D13" s="430" t="s">
        <v>23</v>
      </c>
      <c r="E13" s="435">
        <f>'02_svršek_demontáže'!F31+'03_svršek_demontáž výhybky'!H16</f>
        <v>52</v>
      </c>
      <c r="F13" s="904"/>
      <c r="G13" s="84"/>
      <c r="H13" s="84"/>
      <c r="I13" s="84"/>
      <c r="J13" s="91"/>
      <c r="K13" s="84"/>
      <c r="L13" s="84"/>
      <c r="M13" s="84"/>
      <c r="N13" s="91"/>
      <c r="O13" s="84"/>
      <c r="P13" s="85"/>
      <c r="Q13" s="81"/>
    </row>
    <row r="14" spans="1:21" x14ac:dyDescent="0.2">
      <c r="A14" s="437" t="s">
        <v>299</v>
      </c>
      <c r="B14" s="101" t="s">
        <v>43</v>
      </c>
      <c r="C14" s="430">
        <v>2</v>
      </c>
      <c r="D14" s="430" t="s">
        <v>23</v>
      </c>
      <c r="E14" s="435">
        <f>'02_svršek_demontáže'!F37</f>
        <v>4</v>
      </c>
      <c r="F14" s="904"/>
      <c r="G14" s="84"/>
      <c r="H14" s="84"/>
      <c r="I14" s="84"/>
      <c r="J14" s="91"/>
      <c r="K14" s="84"/>
      <c r="L14" s="84"/>
      <c r="M14" s="84"/>
      <c r="N14" s="91"/>
      <c r="O14" s="84"/>
      <c r="P14" s="85"/>
      <c r="Q14" s="81"/>
    </row>
    <row r="15" spans="1:21" ht="13.5" thickBot="1" x14ac:dyDescent="0.25">
      <c r="A15" s="437"/>
      <c r="B15" s="101"/>
      <c r="C15" s="430"/>
      <c r="D15" s="430"/>
      <c r="E15" s="435"/>
      <c r="F15" s="904"/>
      <c r="G15" s="84"/>
      <c r="H15" s="84"/>
      <c r="I15" s="84"/>
      <c r="J15" s="84"/>
      <c r="K15" s="84"/>
      <c r="L15" s="84"/>
      <c r="M15" s="84"/>
      <c r="N15" s="91"/>
      <c r="O15" s="84"/>
      <c r="P15" s="85"/>
      <c r="Q15" s="81"/>
    </row>
    <row r="16" spans="1:21" x14ac:dyDescent="0.2">
      <c r="A16" s="88"/>
      <c r="B16" s="817" t="s">
        <v>44</v>
      </c>
      <c r="C16" s="817"/>
      <c r="D16" s="817"/>
      <c r="E16" s="818"/>
      <c r="F16" s="906"/>
      <c r="G16" s="84"/>
      <c r="H16" s="102"/>
      <c r="I16" s="84"/>
      <c r="J16" s="91"/>
      <c r="K16" s="84"/>
      <c r="L16" s="84"/>
      <c r="M16" s="84"/>
      <c r="N16" s="91"/>
      <c r="O16" s="84"/>
      <c r="P16" s="85"/>
      <c r="Q16" s="81"/>
    </row>
    <row r="17" spans="1:25" ht="14.25" x14ac:dyDescent="0.2">
      <c r="A17" s="437" t="s">
        <v>300</v>
      </c>
      <c r="B17" s="89" t="s">
        <v>170</v>
      </c>
      <c r="C17" s="434" t="s">
        <v>254</v>
      </c>
      <c r="D17" s="430" t="s">
        <v>38</v>
      </c>
      <c r="E17" s="435">
        <f>'04_svršek_koleje'!F50+'05_svršek_výhybky'!H12</f>
        <v>347.35399999999998</v>
      </c>
      <c r="F17" s="904"/>
      <c r="G17" s="84"/>
      <c r="H17" s="84"/>
      <c r="I17" s="84"/>
      <c r="J17" s="84"/>
      <c r="K17" s="84"/>
      <c r="L17" s="84"/>
      <c r="M17" s="84"/>
      <c r="N17" s="84"/>
      <c r="O17" s="84"/>
      <c r="P17" s="85"/>
      <c r="Q17" s="81"/>
    </row>
    <row r="18" spans="1:25" ht="14.25" x14ac:dyDescent="0.2">
      <c r="A18" s="437" t="s">
        <v>301</v>
      </c>
      <c r="B18" s="89" t="s">
        <v>255</v>
      </c>
      <c r="C18" s="434">
        <v>4</v>
      </c>
      <c r="D18" s="430" t="s">
        <v>38</v>
      </c>
      <c r="E18" s="435">
        <f>'04_svršek_koleje'!F51</f>
        <v>2191.4756460000003</v>
      </c>
      <c r="F18" s="904"/>
      <c r="G18" s="84"/>
      <c r="H18" s="84"/>
      <c r="I18" s="84"/>
      <c r="J18" s="91"/>
      <c r="K18" s="84"/>
      <c r="L18" s="84"/>
      <c r="M18" s="84"/>
      <c r="N18" s="84"/>
      <c r="O18" s="84"/>
      <c r="P18" s="85"/>
      <c r="Q18" s="81"/>
    </row>
    <row r="19" spans="1:25" s="427" customFormat="1" ht="14.25" x14ac:dyDescent="0.2">
      <c r="A19" s="437" t="s">
        <v>302</v>
      </c>
      <c r="B19" s="89" t="s">
        <v>291</v>
      </c>
      <c r="C19" s="434">
        <v>6</v>
      </c>
      <c r="D19" s="430" t="s">
        <v>38</v>
      </c>
      <c r="E19" s="435">
        <f>'06_svršek_kubatury'!H66</f>
        <v>479.25</v>
      </c>
      <c r="F19" s="904"/>
      <c r="G19" s="428"/>
      <c r="H19" s="428"/>
      <c r="I19" s="428"/>
      <c r="J19" s="91"/>
      <c r="K19" s="428"/>
      <c r="L19" s="428"/>
      <c r="M19" s="428"/>
      <c r="N19" s="428"/>
      <c r="O19" s="428"/>
      <c r="P19" s="433"/>
    </row>
    <row r="20" spans="1:25" ht="25.5" x14ac:dyDescent="0.2">
      <c r="A20" s="437" t="s">
        <v>303</v>
      </c>
      <c r="B20" s="89" t="s">
        <v>260</v>
      </c>
      <c r="C20" s="434" t="s">
        <v>257</v>
      </c>
      <c r="D20" s="430" t="s">
        <v>38</v>
      </c>
      <c r="E20" s="435">
        <f>'06_svršek_kubatury'!H67</f>
        <v>289.14999999999998</v>
      </c>
      <c r="F20" s="904" t="s">
        <v>258</v>
      </c>
      <c r="G20" s="84"/>
      <c r="H20" s="84"/>
      <c r="I20" s="84"/>
      <c r="J20" s="91"/>
      <c r="K20" s="84"/>
      <c r="L20" s="84"/>
      <c r="M20" s="84"/>
      <c r="N20" s="84"/>
      <c r="O20" s="84"/>
      <c r="P20" s="85"/>
      <c r="Q20" s="81"/>
    </row>
    <row r="21" spans="1:25" ht="14.25" x14ac:dyDescent="0.2">
      <c r="A21" s="437" t="s">
        <v>304</v>
      </c>
      <c r="B21" s="89" t="s">
        <v>45</v>
      </c>
      <c r="C21" s="434">
        <v>6</v>
      </c>
      <c r="D21" s="430" t="s">
        <v>39</v>
      </c>
      <c r="E21" s="435">
        <f>98+779+872+739+879+214+171</f>
        <v>3752</v>
      </c>
      <c r="F21" s="904"/>
      <c r="G21" s="84"/>
      <c r="H21" s="84"/>
      <c r="I21" s="84"/>
      <c r="J21" s="91"/>
      <c r="K21" s="84"/>
      <c r="L21" s="84"/>
      <c r="M21" s="84"/>
      <c r="N21" s="84"/>
      <c r="O21" s="84"/>
      <c r="P21" s="85"/>
      <c r="Q21" s="81"/>
    </row>
    <row r="22" spans="1:25" ht="13.5" thickBot="1" x14ac:dyDescent="0.25">
      <c r="A22" s="437"/>
      <c r="B22" s="89"/>
      <c r="C22" s="434"/>
      <c r="D22" s="430"/>
      <c r="E22" s="435"/>
      <c r="F22" s="904"/>
      <c r="G22" s="84"/>
      <c r="H22" s="84"/>
      <c r="I22" s="84"/>
      <c r="J22" s="91"/>
      <c r="K22" s="84"/>
      <c r="L22" s="84"/>
      <c r="M22" s="84"/>
      <c r="N22" s="84"/>
      <c r="O22" s="84"/>
      <c r="P22" s="85"/>
      <c r="Q22" s="81"/>
    </row>
    <row r="23" spans="1:25" x14ac:dyDescent="0.2">
      <c r="A23" s="88"/>
      <c r="B23" s="817" t="s">
        <v>46</v>
      </c>
      <c r="C23" s="817"/>
      <c r="D23" s="817"/>
      <c r="E23" s="818"/>
      <c r="F23" s="906"/>
      <c r="G23" s="84"/>
      <c r="H23" s="102"/>
      <c r="I23" s="84"/>
      <c r="J23" s="91"/>
      <c r="K23" s="84"/>
      <c r="L23" s="84"/>
      <c r="M23" s="84"/>
      <c r="N23" s="91"/>
      <c r="O23" s="84"/>
      <c r="P23" s="85"/>
      <c r="Q23" s="81"/>
    </row>
    <row r="24" spans="1:25" ht="25.5" x14ac:dyDescent="0.2">
      <c r="A24" s="437" t="s">
        <v>305</v>
      </c>
      <c r="B24" s="89" t="s">
        <v>261</v>
      </c>
      <c r="C24" s="434" t="s">
        <v>259</v>
      </c>
      <c r="D24" s="430" t="s">
        <v>7</v>
      </c>
      <c r="E24" s="435">
        <f>'04_svršek_koleje'!F33</f>
        <v>141.6</v>
      </c>
      <c r="F24" s="904"/>
      <c r="G24" s="84"/>
      <c r="H24" s="84"/>
      <c r="I24" s="84"/>
      <c r="J24" s="91"/>
      <c r="K24" s="84"/>
      <c r="L24" s="84"/>
      <c r="M24" s="84"/>
      <c r="N24" s="84"/>
      <c r="O24" s="84"/>
      <c r="P24" s="85"/>
      <c r="Q24" s="81"/>
    </row>
    <row r="25" spans="1:25" s="427" customFormat="1" ht="25.5" x14ac:dyDescent="0.2">
      <c r="A25" s="437" t="s">
        <v>306</v>
      </c>
      <c r="B25" s="89" t="s">
        <v>264</v>
      </c>
      <c r="C25" s="434" t="s">
        <v>259</v>
      </c>
      <c r="D25" s="430" t="s">
        <v>7</v>
      </c>
      <c r="E25" s="435">
        <f>'04_svršek_koleje'!F34</f>
        <v>5.8</v>
      </c>
      <c r="F25" s="904"/>
      <c r="G25" s="428"/>
      <c r="H25" s="428"/>
      <c r="I25" s="428"/>
      <c r="J25" s="91"/>
      <c r="K25" s="428"/>
      <c r="L25" s="428"/>
      <c r="M25" s="428"/>
      <c r="N25" s="428"/>
      <c r="O25" s="428"/>
      <c r="P25" s="431"/>
    </row>
    <row r="26" spans="1:25" s="427" customFormat="1" ht="25.5" x14ac:dyDescent="0.2">
      <c r="A26" s="437" t="s">
        <v>307</v>
      </c>
      <c r="B26" s="89" t="s">
        <v>262</v>
      </c>
      <c r="C26" s="434" t="s">
        <v>259</v>
      </c>
      <c r="D26" s="430" t="s">
        <v>7</v>
      </c>
      <c r="E26" s="435">
        <f>'04_svršek_koleje'!F36</f>
        <v>6.05</v>
      </c>
      <c r="F26" s="904"/>
      <c r="G26" s="428"/>
      <c r="H26" s="428"/>
      <c r="I26" s="428"/>
      <c r="J26" s="91"/>
      <c r="K26" s="428"/>
      <c r="L26" s="428"/>
      <c r="M26" s="428"/>
      <c r="N26" s="428"/>
      <c r="O26" s="428"/>
      <c r="P26" s="431"/>
    </row>
    <row r="27" spans="1:25" s="427" customFormat="1" ht="25.5" x14ac:dyDescent="0.2">
      <c r="A27" s="437" t="s">
        <v>308</v>
      </c>
      <c r="B27" s="89" t="s">
        <v>263</v>
      </c>
      <c r="C27" s="434" t="s">
        <v>259</v>
      </c>
      <c r="D27" s="430" t="s">
        <v>7</v>
      </c>
      <c r="E27" s="435">
        <f>'04_svršek_koleje'!F38</f>
        <v>1.2</v>
      </c>
      <c r="F27" s="904"/>
      <c r="G27" s="428"/>
      <c r="H27" s="428"/>
      <c r="I27" s="428"/>
      <c r="J27" s="91"/>
      <c r="K27" s="428"/>
      <c r="L27" s="428"/>
      <c r="M27" s="428"/>
      <c r="N27" s="428"/>
      <c r="O27" s="428"/>
      <c r="P27" s="431"/>
    </row>
    <row r="28" spans="1:25" s="427" customFormat="1" ht="25.5" x14ac:dyDescent="0.2">
      <c r="A28" s="437" t="s">
        <v>309</v>
      </c>
      <c r="B28" s="89" t="s">
        <v>265</v>
      </c>
      <c r="C28" s="434" t="s">
        <v>259</v>
      </c>
      <c r="D28" s="430" t="s">
        <v>7</v>
      </c>
      <c r="E28" s="435">
        <f>'04_svršek_koleje'!F39</f>
        <v>6.6</v>
      </c>
      <c r="F28" s="904"/>
      <c r="G28" s="428"/>
      <c r="H28" s="428"/>
      <c r="I28" s="428"/>
      <c r="J28" s="91"/>
      <c r="K28" s="428"/>
      <c r="L28" s="428"/>
      <c r="M28" s="428"/>
      <c r="N28" s="428"/>
      <c r="O28" s="428"/>
      <c r="P28" s="431"/>
    </row>
    <row r="29" spans="1:25" s="427" customFormat="1" ht="25.5" x14ac:dyDescent="0.2">
      <c r="A29" s="437" t="s">
        <v>310</v>
      </c>
      <c r="B29" s="89" t="s">
        <v>266</v>
      </c>
      <c r="C29" s="434" t="s">
        <v>259</v>
      </c>
      <c r="D29" s="430" t="s">
        <v>7</v>
      </c>
      <c r="E29" s="435">
        <f>'04_svršek_koleje'!F40</f>
        <v>7.6</v>
      </c>
      <c r="F29" s="904"/>
      <c r="G29" s="428"/>
      <c r="H29" s="428"/>
      <c r="I29" s="428"/>
      <c r="J29" s="91"/>
      <c r="K29" s="428"/>
      <c r="L29" s="428"/>
      <c r="M29" s="428"/>
      <c r="N29" s="428"/>
      <c r="O29" s="428"/>
      <c r="P29" s="431"/>
    </row>
    <row r="30" spans="1:25" x14ac:dyDescent="0.2">
      <c r="A30" s="437" t="s">
        <v>311</v>
      </c>
      <c r="B30" s="89" t="s">
        <v>268</v>
      </c>
      <c r="C30" s="434" t="s">
        <v>259</v>
      </c>
      <c r="D30" s="430" t="s">
        <v>41</v>
      </c>
      <c r="E30" s="435">
        <v>1</v>
      </c>
      <c r="F30" s="907"/>
      <c r="G30" s="84"/>
      <c r="H30" s="84"/>
      <c r="I30" s="84"/>
      <c r="J30" s="91"/>
      <c r="K30" s="84"/>
      <c r="L30" s="84"/>
      <c r="M30" s="84"/>
      <c r="N30" s="84"/>
      <c r="O30" s="84"/>
      <c r="P30" s="85"/>
      <c r="Q30" s="81"/>
    </row>
    <row r="31" spans="1:25" s="427" customFormat="1" x14ac:dyDescent="0.2">
      <c r="A31" s="437" t="s">
        <v>312</v>
      </c>
      <c r="B31" s="89" t="s">
        <v>267</v>
      </c>
      <c r="C31" s="434" t="s">
        <v>259</v>
      </c>
      <c r="D31" s="430" t="s">
        <v>41</v>
      </c>
      <c r="E31" s="435">
        <v>2</v>
      </c>
      <c r="F31" s="907"/>
      <c r="G31" s="428"/>
      <c r="H31" s="428"/>
      <c r="I31" s="428"/>
      <c r="J31" s="91"/>
      <c r="K31" s="428"/>
      <c r="L31" s="428"/>
      <c r="M31" s="428"/>
      <c r="N31" s="428"/>
      <c r="O31" s="428"/>
      <c r="P31" s="433"/>
    </row>
    <row r="32" spans="1:25" ht="13.5" thickBot="1" x14ac:dyDescent="0.25">
      <c r="A32" s="437"/>
      <c r="B32" s="89"/>
      <c r="C32" s="434"/>
      <c r="D32" s="430"/>
      <c r="E32" s="435"/>
      <c r="F32" s="904"/>
      <c r="G32" s="84"/>
      <c r="H32" s="84"/>
      <c r="I32" s="84"/>
      <c r="J32" s="91"/>
      <c r="K32" s="84"/>
      <c r="L32" s="84"/>
      <c r="M32" s="84"/>
      <c r="N32" s="84"/>
      <c r="O32" s="84"/>
      <c r="P32" s="433"/>
      <c r="Q32" s="428"/>
      <c r="R32" s="428"/>
      <c r="S32" s="428"/>
      <c r="T32" s="428"/>
      <c r="U32" s="428"/>
      <c r="V32" s="428"/>
      <c r="W32" s="428"/>
      <c r="X32" s="428"/>
      <c r="Y32" s="428"/>
    </row>
    <row r="33" spans="1:25" s="427" customFormat="1" x14ac:dyDescent="0.2">
      <c r="A33" s="88"/>
      <c r="B33" s="817" t="s">
        <v>171</v>
      </c>
      <c r="C33" s="817"/>
      <c r="D33" s="817"/>
      <c r="E33" s="818"/>
      <c r="F33" s="906"/>
      <c r="G33" s="428"/>
      <c r="H33" s="102"/>
      <c r="I33" s="428"/>
      <c r="J33" s="91"/>
      <c r="K33" s="428"/>
      <c r="L33" s="428"/>
      <c r="M33" s="428"/>
      <c r="N33" s="91"/>
      <c r="O33" s="428"/>
      <c r="P33" s="433"/>
      <c r="Q33" s="428"/>
      <c r="R33" s="428"/>
      <c r="S33" s="428"/>
      <c r="T33" s="428"/>
      <c r="U33" s="428"/>
      <c r="V33" s="428"/>
      <c r="W33" s="428"/>
      <c r="X33" s="428"/>
      <c r="Y33" s="428"/>
    </row>
    <row r="34" spans="1:25" s="427" customFormat="1" ht="15" x14ac:dyDescent="0.25">
      <c r="A34" s="437" t="s">
        <v>313</v>
      </c>
      <c r="B34" s="89" t="s">
        <v>152</v>
      </c>
      <c r="C34" s="434">
        <v>5</v>
      </c>
      <c r="D34" s="430" t="s">
        <v>23</v>
      </c>
      <c r="E34" s="435">
        <f>'05_svršek_výhybky'!H17</f>
        <v>1</v>
      </c>
      <c r="F34" s="904"/>
      <c r="G34" s="428"/>
      <c r="H34" s="428"/>
      <c r="I34" s="428"/>
      <c r="J34" s="91"/>
      <c r="K34" s="428"/>
      <c r="L34" s="428"/>
      <c r="M34" s="428"/>
      <c r="N34" s="428"/>
      <c r="O34" s="428"/>
      <c r="P34" s="433"/>
      <c r="Q34" s="428"/>
      <c r="R34" s="441"/>
      <c r="S34" s="441"/>
      <c r="T34" s="441"/>
      <c r="U34" s="441"/>
      <c r="V34" s="442"/>
      <c r="W34" s="442"/>
      <c r="X34" s="428"/>
      <c r="Y34" s="428"/>
    </row>
    <row r="35" spans="1:25" s="390" customFormat="1" ht="30" x14ac:dyDescent="0.25">
      <c r="A35" s="630">
        <v>41309</v>
      </c>
      <c r="B35" s="89" t="s">
        <v>270</v>
      </c>
      <c r="C35" s="434">
        <v>5</v>
      </c>
      <c r="D35" s="430" t="s">
        <v>23</v>
      </c>
      <c r="E35" s="621">
        <f>'05_svršek_výhybky'!H15</f>
        <v>2</v>
      </c>
      <c r="F35" s="125" t="s">
        <v>269</v>
      </c>
      <c r="G35" s="197"/>
      <c r="H35" s="197"/>
      <c r="I35" s="197"/>
      <c r="J35" s="197"/>
      <c r="K35" s="197"/>
      <c r="L35" s="622"/>
      <c r="M35" s="197"/>
      <c r="N35" s="197"/>
      <c r="O35" s="197"/>
      <c r="P35" s="197"/>
      <c r="Q35" s="197"/>
      <c r="R35" s="433"/>
    </row>
    <row r="36" spans="1:25" s="427" customFormat="1" ht="13.5" thickBot="1" x14ac:dyDescent="0.25">
      <c r="A36" s="437"/>
      <c r="B36" s="89"/>
      <c r="C36" s="434"/>
      <c r="D36" s="430"/>
      <c r="E36" s="435"/>
      <c r="F36" s="904"/>
      <c r="G36" s="428"/>
      <c r="H36" s="428"/>
      <c r="I36" s="428"/>
      <c r="J36" s="91"/>
      <c r="K36" s="428"/>
      <c r="L36" s="428"/>
      <c r="M36" s="428"/>
      <c r="N36" s="428"/>
      <c r="O36" s="428"/>
      <c r="P36" s="433"/>
      <c r="Q36" s="428"/>
      <c r="R36" s="428"/>
      <c r="S36" s="428"/>
      <c r="T36" s="428"/>
      <c r="U36" s="428"/>
      <c r="V36" s="428"/>
      <c r="W36" s="428"/>
      <c r="X36" s="428"/>
      <c r="Y36" s="428"/>
    </row>
    <row r="37" spans="1:25" x14ac:dyDescent="0.2">
      <c r="A37" s="88"/>
      <c r="B37" s="817" t="s">
        <v>47</v>
      </c>
      <c r="C37" s="817"/>
      <c r="D37" s="817"/>
      <c r="E37" s="818"/>
      <c r="F37" s="904" t="s">
        <v>22</v>
      </c>
      <c r="G37" s="84"/>
      <c r="H37" s="84"/>
      <c r="I37" s="84"/>
      <c r="J37" s="91"/>
      <c r="K37" s="84"/>
      <c r="L37" s="84"/>
      <c r="M37" s="84"/>
      <c r="N37" s="84"/>
      <c r="O37" s="84"/>
      <c r="P37" s="433"/>
      <c r="Q37" s="428"/>
      <c r="R37" s="428"/>
      <c r="S37" s="428"/>
      <c r="T37" s="428"/>
      <c r="U37" s="428"/>
      <c r="V37" s="428"/>
      <c r="W37" s="428"/>
      <c r="X37" s="428"/>
      <c r="Y37" s="428"/>
    </row>
    <row r="38" spans="1:25" s="427" customFormat="1" x14ac:dyDescent="0.2">
      <c r="A38" s="638">
        <v>5.0999999999999996</v>
      </c>
      <c r="B38" s="89" t="s">
        <v>344</v>
      </c>
      <c r="C38" s="434" t="s">
        <v>256</v>
      </c>
      <c r="D38" s="430" t="s">
        <v>41</v>
      </c>
      <c r="E38" s="435">
        <v>1</v>
      </c>
      <c r="F38" s="904" t="s">
        <v>271</v>
      </c>
      <c r="G38" s="428"/>
      <c r="H38" s="428"/>
      <c r="I38" s="428"/>
      <c r="J38" s="91"/>
      <c r="K38" s="428"/>
      <c r="L38" s="428"/>
      <c r="M38" s="428"/>
      <c r="N38" s="428"/>
      <c r="O38" s="428"/>
      <c r="P38" s="433"/>
    </row>
    <row r="39" spans="1:25" s="427" customFormat="1" x14ac:dyDescent="0.2">
      <c r="A39" s="638">
        <v>5.2</v>
      </c>
      <c r="B39" s="89" t="s">
        <v>345</v>
      </c>
      <c r="C39" s="434" t="s">
        <v>256</v>
      </c>
      <c r="D39" s="430" t="s">
        <v>41</v>
      </c>
      <c r="E39" s="435">
        <v>1</v>
      </c>
      <c r="F39" s="904" t="s">
        <v>271</v>
      </c>
      <c r="G39" s="428"/>
      <c r="H39" s="428"/>
      <c r="I39" s="428"/>
      <c r="J39" s="91"/>
      <c r="K39" s="428"/>
      <c r="L39" s="428"/>
      <c r="M39" s="428"/>
      <c r="N39" s="428"/>
      <c r="O39" s="428"/>
      <c r="P39" s="433"/>
    </row>
    <row r="40" spans="1:25" s="427" customFormat="1" x14ac:dyDescent="0.2">
      <c r="A40" s="638">
        <v>5.3</v>
      </c>
      <c r="B40" s="89" t="s">
        <v>272</v>
      </c>
      <c r="C40" s="434" t="s">
        <v>256</v>
      </c>
      <c r="D40" s="430" t="s">
        <v>41</v>
      </c>
      <c r="E40" s="435">
        <v>2</v>
      </c>
      <c r="F40" s="904" t="s">
        <v>271</v>
      </c>
      <c r="G40" s="428"/>
      <c r="H40" s="428"/>
      <c r="I40" s="428"/>
      <c r="J40" s="91"/>
      <c r="K40" s="428"/>
      <c r="L40" s="428"/>
      <c r="M40" s="428"/>
      <c r="N40" s="428"/>
      <c r="O40" s="428"/>
      <c r="P40" s="433"/>
    </row>
    <row r="41" spans="1:25" s="427" customFormat="1" x14ac:dyDescent="0.2">
      <c r="A41" s="638">
        <v>5.4</v>
      </c>
      <c r="B41" s="89" t="s">
        <v>346</v>
      </c>
      <c r="C41" s="434">
        <v>5</v>
      </c>
      <c r="D41" s="430" t="s">
        <v>41</v>
      </c>
      <c r="E41" s="435">
        <f>'05_svršek_výhybky'!H16</f>
        <v>1</v>
      </c>
      <c r="F41" s="904" t="s">
        <v>273</v>
      </c>
      <c r="G41" s="428"/>
      <c r="H41" s="428"/>
      <c r="I41" s="428"/>
      <c r="J41" s="91"/>
      <c r="K41" s="428"/>
      <c r="L41" s="428"/>
      <c r="M41" s="428"/>
      <c r="N41" s="428"/>
      <c r="O41" s="428"/>
      <c r="P41" s="433"/>
    </row>
    <row r="42" spans="1:25" s="427" customFormat="1" x14ac:dyDescent="0.2">
      <c r="A42" s="638">
        <v>5.5</v>
      </c>
      <c r="B42" s="89" t="s">
        <v>343</v>
      </c>
      <c r="C42" s="434" t="s">
        <v>279</v>
      </c>
      <c r="D42" s="430" t="s">
        <v>41</v>
      </c>
      <c r="E42" s="435">
        <v>2</v>
      </c>
      <c r="F42" s="904"/>
      <c r="G42" s="428"/>
      <c r="H42" s="428"/>
      <c r="I42" s="428"/>
      <c r="J42" s="91"/>
      <c r="K42" s="428"/>
      <c r="L42" s="428"/>
      <c r="M42" s="428"/>
      <c r="N42" s="428"/>
      <c r="O42" s="428"/>
      <c r="P42" s="433"/>
    </row>
    <row r="43" spans="1:25" ht="13.5" thickBot="1" x14ac:dyDescent="0.25">
      <c r="A43" s="437"/>
      <c r="B43" s="89"/>
      <c r="C43" s="434"/>
      <c r="D43" s="430"/>
      <c r="E43" s="435"/>
      <c r="F43" s="904"/>
      <c r="G43" s="84"/>
      <c r="H43" s="84"/>
      <c r="I43" s="84"/>
      <c r="J43" s="91"/>
      <c r="K43" s="84"/>
      <c r="L43" s="84"/>
      <c r="M43" s="84"/>
      <c r="N43" s="84"/>
      <c r="O43" s="84"/>
      <c r="P43" s="85"/>
      <c r="Q43" s="81"/>
    </row>
    <row r="44" spans="1:25" x14ac:dyDescent="0.2">
      <c r="A44" s="88"/>
      <c r="B44" s="817" t="s">
        <v>48</v>
      </c>
      <c r="C44" s="817"/>
      <c r="D44" s="817"/>
      <c r="E44" s="818"/>
      <c r="F44" s="904"/>
      <c r="G44" s="84"/>
      <c r="H44" s="84"/>
      <c r="I44" s="84"/>
      <c r="J44" s="91"/>
      <c r="K44" s="84"/>
      <c r="L44" s="84"/>
      <c r="M44" s="84"/>
      <c r="N44" s="84"/>
      <c r="O44" s="84"/>
      <c r="P44" s="85"/>
      <c r="Q44" s="81"/>
    </row>
    <row r="45" spans="1:25" s="427" customFormat="1" ht="26.25" x14ac:dyDescent="0.25">
      <c r="A45" s="437" t="s">
        <v>314</v>
      </c>
      <c r="B45" s="89" t="s">
        <v>49</v>
      </c>
      <c r="C45" s="434" t="s">
        <v>254</v>
      </c>
      <c r="D45" s="430" t="s">
        <v>7</v>
      </c>
      <c r="E45" s="435">
        <f>'04_svršek_koleje'!F45+'05_svršek_výhybky'!H11</f>
        <v>2342.0859999999998</v>
      </c>
      <c r="F45" s="904" t="s">
        <v>274</v>
      </c>
      <c r="G45" s="197"/>
      <c r="H45" s="428"/>
      <c r="I45" s="428"/>
      <c r="J45" s="91"/>
      <c r="K45" s="428"/>
      <c r="L45" s="428"/>
      <c r="M45" s="428"/>
      <c r="N45" s="428"/>
      <c r="O45" s="428"/>
      <c r="P45" s="433"/>
    </row>
    <row r="46" spans="1:25" s="427" customFormat="1" ht="15" x14ac:dyDescent="0.25">
      <c r="A46" s="437" t="s">
        <v>315</v>
      </c>
      <c r="B46" s="89" t="s">
        <v>278</v>
      </c>
      <c r="C46" s="434" t="s">
        <v>256</v>
      </c>
      <c r="D46" s="430" t="s">
        <v>23</v>
      </c>
      <c r="E46" s="435">
        <f>12*2</f>
        <v>24</v>
      </c>
      <c r="F46" s="904" t="s">
        <v>275</v>
      </c>
      <c r="G46" s="197"/>
      <c r="H46" s="428"/>
      <c r="I46" s="428"/>
      <c r="J46" s="91"/>
      <c r="K46" s="428"/>
      <c r="L46" s="428"/>
      <c r="M46" s="428"/>
      <c r="N46" s="428"/>
      <c r="O46" s="428"/>
      <c r="P46" s="433"/>
    </row>
    <row r="47" spans="1:25" s="427" customFormat="1" ht="26.25" x14ac:dyDescent="0.25">
      <c r="A47" s="437" t="s">
        <v>316</v>
      </c>
      <c r="B47" s="89" t="s">
        <v>277</v>
      </c>
      <c r="C47" s="434">
        <v>5</v>
      </c>
      <c r="D47" s="430" t="s">
        <v>23</v>
      </c>
      <c r="E47" s="435">
        <f>'05_svršek_výhybky'!H14</f>
        <v>14</v>
      </c>
      <c r="F47" s="904" t="s">
        <v>276</v>
      </c>
      <c r="G47" s="197"/>
      <c r="H47" s="428"/>
      <c r="I47" s="428"/>
      <c r="J47" s="91"/>
      <c r="K47" s="428"/>
      <c r="L47" s="428"/>
      <c r="M47" s="428"/>
      <c r="N47" s="428"/>
      <c r="O47" s="428"/>
      <c r="P47" s="433"/>
    </row>
    <row r="48" spans="1:25" s="427" customFormat="1" x14ac:dyDescent="0.2">
      <c r="A48" s="437" t="s">
        <v>317</v>
      </c>
      <c r="B48" s="89" t="s">
        <v>359</v>
      </c>
      <c r="C48" s="434" t="s">
        <v>279</v>
      </c>
      <c r="D48" s="430" t="s">
        <v>7</v>
      </c>
      <c r="E48" s="435">
        <f>E45*0.9</f>
        <v>2107.8773999999999</v>
      </c>
      <c r="F48" s="904"/>
      <c r="G48" s="428"/>
      <c r="H48" s="428"/>
      <c r="I48" s="428"/>
      <c r="J48" s="91"/>
      <c r="K48" s="428"/>
      <c r="L48" s="428"/>
      <c r="M48" s="428"/>
      <c r="N48" s="428"/>
      <c r="O48" s="428"/>
      <c r="P48" s="433"/>
    </row>
    <row r="49" spans="1:17" s="427" customFormat="1" x14ac:dyDescent="0.2">
      <c r="A49" s="437" t="s">
        <v>604</v>
      </c>
      <c r="B49" s="89" t="s">
        <v>606</v>
      </c>
      <c r="C49" s="434" t="s">
        <v>279</v>
      </c>
      <c r="D49" s="430" t="s">
        <v>7</v>
      </c>
      <c r="E49" s="435">
        <f>5*4</f>
        <v>20</v>
      </c>
      <c r="F49" s="904"/>
      <c r="G49" s="428"/>
      <c r="H49" s="428"/>
      <c r="I49" s="428"/>
      <c r="J49" s="91"/>
      <c r="K49" s="428"/>
      <c r="L49" s="428"/>
      <c r="M49" s="428"/>
      <c r="N49" s="428"/>
      <c r="O49" s="428"/>
      <c r="P49" s="433"/>
    </row>
    <row r="50" spans="1:17" s="427" customFormat="1" x14ac:dyDescent="0.2">
      <c r="A50" s="437" t="s">
        <v>605</v>
      </c>
      <c r="B50" s="89" t="s">
        <v>608</v>
      </c>
      <c r="C50" s="434" t="s">
        <v>279</v>
      </c>
      <c r="D50" s="430" t="s">
        <v>7</v>
      </c>
      <c r="E50" s="435">
        <v>50</v>
      </c>
      <c r="F50" s="904"/>
      <c r="G50" s="428"/>
      <c r="H50" s="428"/>
      <c r="I50" s="428"/>
      <c r="J50" s="91"/>
      <c r="K50" s="428"/>
      <c r="L50" s="428"/>
      <c r="M50" s="428"/>
      <c r="N50" s="428"/>
      <c r="O50" s="428"/>
      <c r="P50" s="433"/>
    </row>
    <row r="51" spans="1:17" s="427" customFormat="1" x14ac:dyDescent="0.2">
      <c r="A51" s="437" t="s">
        <v>607</v>
      </c>
      <c r="B51" s="89" t="s">
        <v>609</v>
      </c>
      <c r="C51" s="434" t="s">
        <v>279</v>
      </c>
      <c r="D51" s="430" t="s">
        <v>23</v>
      </c>
      <c r="E51" s="435">
        <v>11</v>
      </c>
      <c r="F51" s="904"/>
      <c r="G51" s="428"/>
      <c r="H51" s="428"/>
      <c r="I51" s="428"/>
      <c r="J51" s="91"/>
      <c r="K51" s="428"/>
      <c r="L51" s="428"/>
      <c r="M51" s="428"/>
      <c r="N51" s="428"/>
      <c r="O51" s="428"/>
      <c r="P51" s="433"/>
    </row>
    <row r="52" spans="1:17" ht="13.5" thickBot="1" x14ac:dyDescent="0.25">
      <c r="A52" s="437"/>
      <c r="B52" s="89"/>
      <c r="C52" s="434"/>
      <c r="D52" s="430"/>
      <c r="E52" s="435"/>
      <c r="F52" s="904"/>
      <c r="G52" s="84"/>
      <c r="H52" s="84"/>
      <c r="I52" s="84"/>
      <c r="J52" s="91"/>
      <c r="K52" s="84"/>
      <c r="L52" s="84"/>
      <c r="M52" s="84"/>
      <c r="N52" s="84"/>
      <c r="O52" s="84"/>
      <c r="P52" s="85"/>
      <c r="Q52" s="81"/>
    </row>
    <row r="53" spans="1:17" x14ac:dyDescent="0.2">
      <c r="A53" s="88"/>
      <c r="B53" s="817" t="s">
        <v>50</v>
      </c>
      <c r="C53" s="817"/>
      <c r="D53" s="817"/>
      <c r="E53" s="818"/>
      <c r="F53" s="904"/>
      <c r="G53" s="84"/>
      <c r="H53" s="84"/>
      <c r="I53" s="84"/>
      <c r="J53" s="91"/>
      <c r="K53" s="84"/>
      <c r="L53" s="84"/>
      <c r="M53" s="84"/>
      <c r="N53" s="84"/>
      <c r="O53" s="84"/>
      <c r="P53" s="85"/>
      <c r="Q53" s="81"/>
    </row>
    <row r="54" spans="1:17" x14ac:dyDescent="0.2">
      <c r="A54" s="437" t="s">
        <v>318</v>
      </c>
      <c r="B54" s="89" t="s">
        <v>281</v>
      </c>
      <c r="C54" s="434">
        <v>4</v>
      </c>
      <c r="D54" s="430" t="s">
        <v>7</v>
      </c>
      <c r="E54" s="435">
        <f>'04_svršek_koleje'!F43</f>
        <v>4190.2019999999993</v>
      </c>
      <c r="F54" s="904"/>
      <c r="G54" s="84"/>
      <c r="H54" s="84"/>
      <c r="I54" s="84"/>
      <c r="J54" s="84"/>
      <c r="K54" s="84"/>
      <c r="L54" s="84"/>
      <c r="M54" s="84"/>
      <c r="N54" s="84"/>
      <c r="O54" s="84"/>
      <c r="P54" s="85"/>
      <c r="Q54" s="81"/>
    </row>
    <row r="55" spans="1:17" s="427" customFormat="1" x14ac:dyDescent="0.2">
      <c r="A55" s="437" t="s">
        <v>319</v>
      </c>
      <c r="B55" s="89" t="s">
        <v>282</v>
      </c>
      <c r="C55" s="434" t="s">
        <v>256</v>
      </c>
      <c r="D55" s="430" t="s">
        <v>23</v>
      </c>
      <c r="E55" s="435">
        <v>8</v>
      </c>
      <c r="F55" s="904"/>
      <c r="G55" s="428"/>
      <c r="H55" s="428"/>
      <c r="I55" s="428"/>
      <c r="J55" s="428"/>
      <c r="K55" s="428"/>
      <c r="L55" s="428"/>
      <c r="M55" s="428"/>
      <c r="N55" s="428"/>
      <c r="O55" s="428"/>
      <c r="P55" s="433"/>
    </row>
    <row r="56" spans="1:17" s="427" customFormat="1" x14ac:dyDescent="0.2">
      <c r="A56" s="437" t="s">
        <v>320</v>
      </c>
      <c r="B56" s="89" t="s">
        <v>280</v>
      </c>
      <c r="C56" s="434" t="s">
        <v>256</v>
      </c>
      <c r="D56" s="430" t="s">
        <v>23</v>
      </c>
      <c r="E56" s="435">
        <v>2</v>
      </c>
      <c r="F56" s="904"/>
      <c r="G56" s="428"/>
      <c r="H56" s="428"/>
      <c r="I56" s="428"/>
      <c r="J56" s="428"/>
      <c r="K56" s="428"/>
      <c r="L56" s="428"/>
      <c r="M56" s="428"/>
      <c r="N56" s="428"/>
      <c r="O56" s="428"/>
      <c r="P56" s="433"/>
    </row>
    <row r="57" spans="1:17" ht="13.5" thickBot="1" x14ac:dyDescent="0.25">
      <c r="A57" s="103"/>
      <c r="B57" s="104"/>
      <c r="C57" s="105"/>
      <c r="D57" s="106"/>
      <c r="E57" s="107"/>
      <c r="F57" s="90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5"/>
    </row>
    <row r="58" spans="1:17" s="427" customFormat="1" x14ac:dyDescent="0.2">
      <c r="A58" s="88"/>
      <c r="B58" s="817" t="s">
        <v>353</v>
      </c>
      <c r="C58" s="817"/>
      <c r="D58" s="817"/>
      <c r="E58" s="818"/>
      <c r="F58" s="904"/>
      <c r="G58" s="428"/>
      <c r="H58" s="428"/>
      <c r="I58" s="428"/>
      <c r="J58" s="91"/>
      <c r="K58" s="428"/>
      <c r="L58" s="428"/>
      <c r="M58" s="428"/>
      <c r="N58" s="428"/>
      <c r="O58" s="428"/>
      <c r="P58" s="433"/>
    </row>
    <row r="59" spans="1:17" s="427" customFormat="1" x14ac:dyDescent="0.2">
      <c r="A59" s="437" t="s">
        <v>321</v>
      </c>
      <c r="B59" s="89" t="s">
        <v>356</v>
      </c>
      <c r="C59" s="434"/>
      <c r="D59" s="430" t="s">
        <v>23</v>
      </c>
      <c r="E59" s="435">
        <v>6</v>
      </c>
      <c r="F59" s="904"/>
      <c r="G59" s="428"/>
      <c r="H59" s="428"/>
      <c r="I59" s="428"/>
      <c r="J59" s="428"/>
      <c r="K59" s="428"/>
      <c r="L59" s="428"/>
      <c r="M59" s="428"/>
      <c r="N59" s="428"/>
      <c r="O59" s="428"/>
      <c r="P59" s="433"/>
    </row>
    <row r="60" spans="1:17" s="427" customFormat="1" x14ac:dyDescent="0.2">
      <c r="A60" s="437" t="s">
        <v>322</v>
      </c>
      <c r="B60" s="89" t="s">
        <v>354</v>
      </c>
      <c r="C60" s="434"/>
      <c r="D60" s="430" t="s">
        <v>23</v>
      </c>
      <c r="E60" s="435">
        <v>22</v>
      </c>
      <c r="F60" s="904"/>
      <c r="G60" s="428"/>
      <c r="H60" s="428"/>
      <c r="I60" s="428"/>
      <c r="J60" s="428"/>
      <c r="K60" s="428"/>
      <c r="L60" s="428"/>
      <c r="M60" s="428"/>
      <c r="N60" s="428"/>
      <c r="O60" s="428"/>
      <c r="P60" s="433"/>
    </row>
    <row r="61" spans="1:17" s="427" customFormat="1" x14ac:dyDescent="0.2">
      <c r="A61" s="437" t="s">
        <v>325</v>
      </c>
      <c r="B61" s="89" t="s">
        <v>355</v>
      </c>
      <c r="C61" s="434"/>
      <c r="D61" s="430" t="s">
        <v>23</v>
      </c>
      <c r="E61" s="435">
        <v>6</v>
      </c>
      <c r="F61" s="904"/>
      <c r="G61" s="428"/>
      <c r="H61" s="428"/>
      <c r="I61" s="428"/>
      <c r="J61" s="428"/>
      <c r="K61" s="428"/>
      <c r="L61" s="428"/>
      <c r="M61" s="428"/>
      <c r="N61" s="428"/>
      <c r="O61" s="428"/>
      <c r="P61" s="433"/>
    </row>
    <row r="62" spans="1:17" s="427" customFormat="1" ht="13.5" thickBot="1" x14ac:dyDescent="0.25">
      <c r="A62" s="103"/>
      <c r="B62" s="104"/>
      <c r="C62" s="105"/>
      <c r="D62" s="106"/>
      <c r="E62" s="107"/>
      <c r="F62" s="904"/>
      <c r="G62" s="428"/>
      <c r="H62" s="428"/>
      <c r="I62" s="428"/>
      <c r="J62" s="428"/>
      <c r="K62" s="428"/>
      <c r="L62" s="428"/>
      <c r="M62" s="428"/>
      <c r="N62" s="428"/>
      <c r="O62" s="428"/>
      <c r="P62" s="428"/>
      <c r="Q62" s="433"/>
    </row>
    <row r="63" spans="1:17" s="427" customFormat="1" x14ac:dyDescent="0.2">
      <c r="A63" s="88"/>
      <c r="B63" s="817" t="s">
        <v>37</v>
      </c>
      <c r="C63" s="817"/>
      <c r="D63" s="817"/>
      <c r="E63" s="818"/>
      <c r="F63" s="904"/>
      <c r="G63" s="428"/>
      <c r="H63" s="428"/>
      <c r="I63" s="428"/>
      <c r="J63" s="91"/>
      <c r="K63" s="428"/>
      <c r="L63" s="428"/>
      <c r="M63" s="428"/>
      <c r="N63" s="428"/>
      <c r="O63" s="428"/>
      <c r="P63" s="433"/>
    </row>
    <row r="64" spans="1:17" s="427" customFormat="1" ht="26.25" x14ac:dyDescent="0.2">
      <c r="A64" s="437" t="s">
        <v>323</v>
      </c>
      <c r="B64" s="89" t="s">
        <v>287</v>
      </c>
      <c r="C64" s="434" t="s">
        <v>257</v>
      </c>
      <c r="D64" s="430" t="s">
        <v>39</v>
      </c>
      <c r="E64" s="435">
        <f>(15+25+34+34+30)*4+120</f>
        <v>672</v>
      </c>
      <c r="F64" s="904"/>
      <c r="G64" s="428"/>
      <c r="H64" s="428"/>
      <c r="I64" s="428"/>
      <c r="J64" s="428"/>
      <c r="K64" s="428"/>
      <c r="L64" s="428"/>
      <c r="M64" s="428"/>
      <c r="N64" s="428"/>
      <c r="O64" s="428"/>
      <c r="P64" s="433"/>
    </row>
    <row r="65" spans="1:17" s="427" customFormat="1" ht="25.5" x14ac:dyDescent="0.2">
      <c r="A65" s="437" t="s">
        <v>324</v>
      </c>
      <c r="B65" s="89" t="s">
        <v>288</v>
      </c>
      <c r="C65" s="434" t="s">
        <v>257</v>
      </c>
      <c r="D65" s="430" t="s">
        <v>39</v>
      </c>
      <c r="E65" s="435">
        <f>(12+47+7+11+71+70)*4</f>
        <v>872</v>
      </c>
      <c r="F65" s="904"/>
      <c r="G65" s="428"/>
      <c r="H65" s="428"/>
      <c r="I65" s="428"/>
      <c r="J65" s="428"/>
      <c r="K65" s="428"/>
      <c r="L65" s="428"/>
      <c r="M65" s="428"/>
      <c r="N65" s="428"/>
      <c r="O65" s="428"/>
      <c r="P65" s="433"/>
    </row>
    <row r="66" spans="1:17" s="427" customFormat="1" ht="25.5" x14ac:dyDescent="0.2">
      <c r="A66" s="437" t="s">
        <v>326</v>
      </c>
      <c r="B66" s="89" t="s">
        <v>286</v>
      </c>
      <c r="C66" s="434" t="s">
        <v>285</v>
      </c>
      <c r="D66" s="430" t="s">
        <v>38</v>
      </c>
      <c r="E66" s="435">
        <f>30*4*0.3</f>
        <v>36</v>
      </c>
      <c r="F66" s="904"/>
      <c r="G66" s="428"/>
      <c r="H66" s="428"/>
      <c r="I66" s="428"/>
      <c r="J66" s="428"/>
      <c r="K66" s="428"/>
      <c r="L66" s="428"/>
      <c r="M66" s="428"/>
      <c r="N66" s="428"/>
      <c r="O66" s="428"/>
      <c r="P66" s="433"/>
    </row>
    <row r="67" spans="1:17" s="427" customFormat="1" ht="14.25" x14ac:dyDescent="0.2">
      <c r="A67" s="437" t="s">
        <v>327</v>
      </c>
      <c r="B67" s="89" t="s">
        <v>289</v>
      </c>
      <c r="C67" s="434" t="s">
        <v>285</v>
      </c>
      <c r="D67" s="430" t="s">
        <v>38</v>
      </c>
      <c r="E67" s="435">
        <f>30*2*0.5</f>
        <v>30</v>
      </c>
      <c r="F67" s="904"/>
      <c r="G67" s="428"/>
      <c r="H67" s="428"/>
      <c r="I67" s="428"/>
      <c r="J67" s="428"/>
      <c r="K67" s="428"/>
      <c r="L67" s="428"/>
      <c r="M67" s="428"/>
      <c r="N67" s="428"/>
      <c r="O67" s="428"/>
      <c r="P67" s="433"/>
    </row>
    <row r="68" spans="1:17" s="427" customFormat="1" ht="14.25" x14ac:dyDescent="0.2">
      <c r="A68" s="437" t="s">
        <v>328</v>
      </c>
      <c r="B68" s="89" t="s">
        <v>290</v>
      </c>
      <c r="C68" s="434" t="s">
        <v>285</v>
      </c>
      <c r="D68" s="430" t="s">
        <v>38</v>
      </c>
      <c r="E68" s="435">
        <f>30*2*0.25</f>
        <v>15</v>
      </c>
      <c r="F68" s="904"/>
      <c r="G68" s="428"/>
      <c r="H68" s="428"/>
      <c r="I68" s="428"/>
      <c r="J68" s="428"/>
      <c r="K68" s="428"/>
      <c r="L68" s="428"/>
      <c r="M68" s="428"/>
      <c r="N68" s="428"/>
      <c r="O68" s="428"/>
      <c r="P68" s="433"/>
    </row>
    <row r="69" spans="1:17" s="427" customFormat="1" ht="13.5" thickBot="1" x14ac:dyDescent="0.25">
      <c r="A69" s="103"/>
      <c r="B69" s="104"/>
      <c r="C69" s="105"/>
      <c r="D69" s="106"/>
      <c r="E69" s="107"/>
      <c r="F69" s="904"/>
      <c r="G69" s="428"/>
      <c r="H69" s="428"/>
      <c r="I69" s="428"/>
      <c r="J69" s="428"/>
      <c r="K69" s="428"/>
      <c r="L69" s="428"/>
      <c r="M69" s="428"/>
      <c r="N69" s="428"/>
      <c r="O69" s="428"/>
      <c r="P69" s="428"/>
      <c r="Q69" s="433"/>
    </row>
    <row r="70" spans="1:17" x14ac:dyDescent="0.2">
      <c r="A70" s="88"/>
      <c r="B70" s="817" t="s">
        <v>51</v>
      </c>
      <c r="C70" s="817"/>
      <c r="D70" s="817"/>
      <c r="E70" s="818"/>
      <c r="F70" s="904"/>
      <c r="G70" s="84"/>
      <c r="H70" s="84"/>
      <c r="I70" s="84"/>
      <c r="J70" s="84"/>
      <c r="K70" s="84"/>
      <c r="L70" s="84"/>
      <c r="M70" s="84"/>
      <c r="N70" s="84"/>
      <c r="O70" s="84"/>
      <c r="P70" s="85"/>
      <c r="Q70" s="81"/>
    </row>
    <row r="71" spans="1:17" s="427" customFormat="1" ht="25.5" x14ac:dyDescent="0.2">
      <c r="A71" s="437" t="s">
        <v>347</v>
      </c>
      <c r="B71" s="89" t="s">
        <v>330</v>
      </c>
      <c r="C71" s="434">
        <v>7</v>
      </c>
      <c r="D71" s="430" t="s">
        <v>21</v>
      </c>
      <c r="E71" s="435">
        <f>'07_svršek_kategorizace'!H36</f>
        <v>135.6</v>
      </c>
      <c r="F71" s="904" t="s">
        <v>283</v>
      </c>
      <c r="G71" s="428"/>
      <c r="H71" s="428"/>
      <c r="I71" s="428"/>
      <c r="J71" s="428"/>
      <c r="K71" s="428"/>
      <c r="L71" s="428"/>
      <c r="M71" s="428"/>
      <c r="N71" s="428"/>
      <c r="O71" s="428"/>
      <c r="P71" s="433"/>
    </row>
    <row r="72" spans="1:17" x14ac:dyDescent="0.2">
      <c r="A72" s="437" t="s">
        <v>348</v>
      </c>
      <c r="B72" s="89" t="s">
        <v>329</v>
      </c>
      <c r="C72" s="434">
        <v>7</v>
      </c>
      <c r="D72" s="430" t="s">
        <v>23</v>
      </c>
      <c r="E72" s="108">
        <f>'07_svršek_kategorizace'!H31</f>
        <v>172.31327014217922</v>
      </c>
      <c r="F72" s="904"/>
      <c r="G72" s="84"/>
      <c r="H72" s="84"/>
      <c r="I72" s="84"/>
      <c r="J72" s="84"/>
      <c r="K72" s="84"/>
      <c r="L72" s="84"/>
      <c r="M72" s="84"/>
      <c r="N72" s="84"/>
      <c r="O72" s="84"/>
      <c r="P72" s="85"/>
      <c r="Q72" s="81"/>
    </row>
    <row r="73" spans="1:17" x14ac:dyDescent="0.2">
      <c r="A73" s="437" t="s">
        <v>349</v>
      </c>
      <c r="B73" s="89" t="s">
        <v>331</v>
      </c>
      <c r="C73" s="434">
        <v>7</v>
      </c>
      <c r="D73" s="430" t="s">
        <v>23</v>
      </c>
      <c r="E73" s="108">
        <f>'07_svršek_kategorizace'!H32</f>
        <v>81.419479359849007</v>
      </c>
      <c r="F73" s="904"/>
      <c r="G73" s="84"/>
      <c r="H73" s="84"/>
      <c r="I73" s="84"/>
      <c r="J73" s="84"/>
      <c r="K73" s="84"/>
      <c r="L73" s="84"/>
      <c r="M73" s="84"/>
      <c r="N73" s="84"/>
      <c r="O73" s="84"/>
      <c r="P73" s="85"/>
      <c r="Q73" s="81"/>
    </row>
    <row r="74" spans="1:17" x14ac:dyDescent="0.2">
      <c r="A74" s="437" t="s">
        <v>350</v>
      </c>
      <c r="B74" s="89" t="s">
        <v>172</v>
      </c>
      <c r="C74" s="434">
        <v>7</v>
      </c>
      <c r="D74" s="430" t="s">
        <v>21</v>
      </c>
      <c r="E74" s="435">
        <f>'07_svršek_kategorizace'!H35</f>
        <v>7.2010582320214791</v>
      </c>
      <c r="F74" s="904"/>
      <c r="G74" s="84"/>
      <c r="H74" s="84"/>
      <c r="I74" s="84"/>
      <c r="J74" s="84"/>
      <c r="K74" s="84"/>
      <c r="L74" s="84"/>
      <c r="M74" s="84"/>
      <c r="N74" s="84"/>
      <c r="O74" s="84"/>
      <c r="P74" s="85"/>
      <c r="Q74" s="81"/>
    </row>
    <row r="75" spans="1:17" x14ac:dyDescent="0.2">
      <c r="A75" s="437" t="s">
        <v>351</v>
      </c>
      <c r="B75" s="89" t="s">
        <v>332</v>
      </c>
      <c r="C75" s="434">
        <v>7</v>
      </c>
      <c r="D75" s="430" t="s">
        <v>21</v>
      </c>
      <c r="E75" s="90">
        <f>'07_svršek_kategorizace'!H33</f>
        <v>2.1191894910365085E-2</v>
      </c>
      <c r="F75" s="904"/>
      <c r="G75" s="84"/>
      <c r="H75" s="84"/>
      <c r="I75" s="84"/>
      <c r="J75" s="84"/>
      <c r="K75" s="84"/>
      <c r="L75" s="84"/>
      <c r="M75" s="84"/>
      <c r="N75" s="84"/>
      <c r="O75" s="84"/>
      <c r="P75" s="85"/>
      <c r="Q75" s="81"/>
    </row>
    <row r="76" spans="1:17" x14ac:dyDescent="0.2">
      <c r="A76" s="437" t="s">
        <v>352</v>
      </c>
      <c r="B76" s="89" t="s">
        <v>333</v>
      </c>
      <c r="C76" s="434">
        <v>7</v>
      </c>
      <c r="D76" s="430" t="s">
        <v>21</v>
      </c>
      <c r="E76" s="90">
        <f>'07_svršek_kategorizace'!H34</f>
        <v>4.2854720818738284E-2</v>
      </c>
      <c r="F76" s="904"/>
      <c r="G76" s="84"/>
      <c r="H76" s="84"/>
      <c r="I76" s="84"/>
      <c r="J76" s="84"/>
      <c r="K76" s="84"/>
      <c r="L76" s="84"/>
      <c r="M76" s="84"/>
      <c r="N76" s="84"/>
      <c r="O76" s="84"/>
      <c r="P76" s="85"/>
      <c r="Q76" s="81"/>
    </row>
    <row r="77" spans="1:17" ht="13.5" thickBot="1" x14ac:dyDescent="0.25">
      <c r="A77" s="94"/>
      <c r="B77" s="95"/>
      <c r="C77" s="96"/>
      <c r="D77" s="14"/>
      <c r="E77" s="109"/>
      <c r="F77" s="904"/>
      <c r="G77" s="84"/>
      <c r="H77" s="84"/>
      <c r="I77" s="84"/>
      <c r="J77" s="84"/>
      <c r="K77" s="84"/>
      <c r="L77" s="84"/>
      <c r="M77" s="84"/>
      <c r="N77" s="84"/>
      <c r="O77" s="84"/>
      <c r="P77" s="85"/>
      <c r="Q77" s="81"/>
    </row>
    <row r="78" spans="1:17" x14ac:dyDescent="0.2">
      <c r="A78" s="110"/>
      <c r="B78" s="111"/>
      <c r="C78" s="111"/>
      <c r="D78" s="111"/>
      <c r="E78" s="93"/>
      <c r="F78" s="904"/>
      <c r="G78" s="84"/>
      <c r="H78" s="84"/>
      <c r="I78" s="84"/>
      <c r="J78" s="84"/>
      <c r="K78" s="84"/>
      <c r="L78" s="84"/>
      <c r="M78" s="84"/>
      <c r="N78" s="84"/>
      <c r="O78" s="84"/>
      <c r="P78" s="85"/>
      <c r="Q78" s="81"/>
    </row>
    <row r="79" spans="1:17" x14ac:dyDescent="0.2">
      <c r="A79" s="112"/>
      <c r="B79" s="84"/>
      <c r="C79" s="628"/>
      <c r="D79" s="628"/>
      <c r="E79" s="92"/>
      <c r="F79" s="90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5"/>
    </row>
    <row r="80" spans="1:17" x14ac:dyDescent="0.2">
      <c r="A80" s="112"/>
      <c r="B80" s="84"/>
      <c r="C80" s="628"/>
      <c r="D80" s="628"/>
      <c r="E80" s="92"/>
      <c r="F80" s="90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5"/>
    </row>
    <row r="81" spans="1:17" x14ac:dyDescent="0.2">
      <c r="A81" s="112"/>
      <c r="B81" s="84"/>
      <c r="C81" s="628"/>
      <c r="D81" s="628"/>
      <c r="E81" s="92"/>
      <c r="F81" s="90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5"/>
    </row>
    <row r="82" spans="1:17" x14ac:dyDescent="0.2">
      <c r="A82" s="112"/>
      <c r="B82" s="84"/>
      <c r="C82" s="628"/>
      <c r="D82" s="628"/>
      <c r="E82" s="92"/>
      <c r="F82" s="90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5"/>
    </row>
    <row r="83" spans="1:17" x14ac:dyDescent="0.2">
      <c r="A83" s="112"/>
      <c r="B83" s="428"/>
      <c r="C83" s="628"/>
      <c r="D83" s="628"/>
      <c r="E83" s="92"/>
      <c r="F83" s="90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5"/>
    </row>
    <row r="84" spans="1:17" x14ac:dyDescent="0.2">
      <c r="A84" s="112"/>
      <c r="B84" s="84"/>
      <c r="C84" s="628"/>
      <c r="D84" s="628"/>
      <c r="E84" s="92"/>
      <c r="F84" s="90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5"/>
    </row>
    <row r="85" spans="1:17" x14ac:dyDescent="0.2">
      <c r="A85" s="112"/>
      <c r="B85" s="84"/>
      <c r="C85" s="628"/>
      <c r="D85" s="628"/>
      <c r="E85" s="92"/>
      <c r="F85" s="90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5"/>
    </row>
    <row r="86" spans="1:17" x14ac:dyDescent="0.2">
      <c r="A86" s="112"/>
      <c r="B86" s="84"/>
      <c r="C86" s="628"/>
      <c r="D86" s="628"/>
      <c r="E86" s="92"/>
      <c r="F86" s="90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5"/>
    </row>
    <row r="87" spans="1:17" x14ac:dyDescent="0.2">
      <c r="A87" s="112"/>
      <c r="B87" s="84"/>
      <c r="C87" s="628"/>
      <c r="D87" s="628"/>
      <c r="E87" s="92"/>
      <c r="F87" s="90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5"/>
    </row>
    <row r="88" spans="1:17" x14ac:dyDescent="0.2">
      <c r="A88" s="112"/>
      <c r="B88" s="84"/>
      <c r="C88" s="628"/>
      <c r="D88" s="628"/>
      <c r="E88" s="92"/>
      <c r="F88" s="90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5"/>
    </row>
    <row r="89" spans="1:17" x14ac:dyDescent="0.2">
      <c r="A89" s="112"/>
      <c r="B89" s="84"/>
      <c r="C89" s="628"/>
      <c r="D89" s="628"/>
      <c r="E89" s="92"/>
      <c r="F89" s="90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5"/>
    </row>
    <row r="90" spans="1:17" x14ac:dyDescent="0.2">
      <c r="A90" s="112"/>
      <c r="B90" s="84"/>
      <c r="C90" s="628"/>
      <c r="D90" s="628"/>
      <c r="E90" s="92"/>
      <c r="F90" s="90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5"/>
    </row>
    <row r="91" spans="1:17" x14ac:dyDescent="0.2">
      <c r="A91" s="112"/>
      <c r="B91" s="84"/>
      <c r="C91" s="628"/>
      <c r="D91" s="628"/>
      <c r="E91" s="92"/>
      <c r="F91" s="90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5"/>
    </row>
    <row r="92" spans="1:17" x14ac:dyDescent="0.2">
      <c r="A92" s="112"/>
      <c r="B92" s="84"/>
      <c r="C92" s="628"/>
      <c r="D92" s="628"/>
      <c r="E92" s="92"/>
      <c r="F92" s="90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5"/>
    </row>
    <row r="93" spans="1:17" x14ac:dyDescent="0.2">
      <c r="A93" s="112"/>
      <c r="B93" s="84"/>
      <c r="C93" s="628"/>
      <c r="D93" s="628"/>
      <c r="E93" s="92"/>
      <c r="F93" s="90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5"/>
    </row>
    <row r="94" spans="1:17" x14ac:dyDescent="0.2">
      <c r="A94" s="112"/>
      <c r="B94" s="84"/>
      <c r="C94" s="628"/>
      <c r="D94" s="628"/>
      <c r="E94" s="92"/>
      <c r="F94" s="90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5"/>
    </row>
    <row r="95" spans="1:17" x14ac:dyDescent="0.2">
      <c r="A95" s="112"/>
      <c r="B95" s="84"/>
      <c r="C95" s="628"/>
      <c r="D95" s="628"/>
      <c r="E95" s="92"/>
      <c r="F95" s="90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5"/>
    </row>
    <row r="96" spans="1:17" x14ac:dyDescent="0.2">
      <c r="A96" s="112"/>
      <c r="B96" s="84"/>
      <c r="C96" s="628"/>
      <c r="D96" s="628"/>
      <c r="E96" s="92"/>
      <c r="F96" s="90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5"/>
    </row>
    <row r="97" spans="1:17" x14ac:dyDescent="0.2">
      <c r="A97" s="112"/>
      <c r="B97" s="84"/>
      <c r="C97" s="628"/>
      <c r="D97" s="628"/>
      <c r="E97" s="92"/>
      <c r="F97" s="90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5"/>
    </row>
    <row r="98" spans="1:17" x14ac:dyDescent="0.2">
      <c r="A98" s="112"/>
      <c r="B98" s="84"/>
      <c r="C98" s="628"/>
      <c r="D98" s="628"/>
      <c r="E98" s="92"/>
      <c r="F98" s="90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5"/>
    </row>
    <row r="99" spans="1:17" x14ac:dyDescent="0.2">
      <c r="A99" s="112"/>
      <c r="B99" s="84"/>
      <c r="C99" s="628"/>
      <c r="D99" s="628"/>
      <c r="E99" s="92"/>
      <c r="F99" s="90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5"/>
    </row>
    <row r="100" spans="1:17" x14ac:dyDescent="0.2">
      <c r="A100" s="112"/>
      <c r="B100" s="84"/>
      <c r="C100" s="628"/>
      <c r="D100" s="628"/>
      <c r="E100" s="92"/>
      <c r="F100" s="90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5"/>
    </row>
    <row r="101" spans="1:17" x14ac:dyDescent="0.2">
      <c r="A101" s="112"/>
      <c r="B101" s="84"/>
      <c r="C101" s="628"/>
      <c r="D101" s="628"/>
      <c r="E101" s="92"/>
      <c r="F101" s="90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5"/>
    </row>
    <row r="102" spans="1:17" x14ac:dyDescent="0.2">
      <c r="A102" s="112"/>
      <c r="B102" s="84"/>
      <c r="C102" s="628"/>
      <c r="D102" s="628"/>
      <c r="E102" s="92"/>
      <c r="F102" s="90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5"/>
    </row>
    <row r="103" spans="1:17" x14ac:dyDescent="0.2">
      <c r="A103" s="112"/>
      <c r="B103" s="84"/>
      <c r="C103" s="628"/>
      <c r="D103" s="628"/>
      <c r="E103" s="92"/>
      <c r="F103" s="90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5"/>
    </row>
    <row r="104" spans="1:17" x14ac:dyDescent="0.2">
      <c r="A104" s="112"/>
      <c r="B104" s="84"/>
      <c r="C104" s="628"/>
      <c r="D104" s="628"/>
      <c r="E104" s="92"/>
      <c r="F104" s="90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5"/>
    </row>
    <row r="105" spans="1:17" x14ac:dyDescent="0.2">
      <c r="A105" s="112"/>
      <c r="B105" s="84"/>
      <c r="C105" s="628"/>
      <c r="D105" s="628"/>
      <c r="E105" s="92"/>
      <c r="F105" s="90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5"/>
    </row>
    <row r="106" spans="1:17" x14ac:dyDescent="0.2">
      <c r="A106" s="112"/>
      <c r="B106" s="84"/>
      <c r="C106" s="628"/>
      <c r="D106" s="628"/>
      <c r="E106" s="92"/>
      <c r="F106" s="90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5"/>
    </row>
    <row r="107" spans="1:17" x14ac:dyDescent="0.2">
      <c r="A107" s="112"/>
      <c r="B107" s="84"/>
      <c r="C107" s="628"/>
      <c r="D107" s="628"/>
      <c r="E107" s="92"/>
      <c r="F107" s="90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5"/>
    </row>
    <row r="108" spans="1:17" x14ac:dyDescent="0.2">
      <c r="A108" s="112"/>
      <c r="B108" s="84"/>
      <c r="C108" s="628"/>
      <c r="D108" s="628"/>
      <c r="E108" s="92"/>
      <c r="F108" s="90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5"/>
    </row>
    <row r="109" spans="1:17" x14ac:dyDescent="0.2">
      <c r="A109" s="112"/>
      <c r="B109" s="84"/>
      <c r="C109" s="628"/>
      <c r="D109" s="628"/>
      <c r="E109" s="92"/>
      <c r="F109" s="90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5"/>
    </row>
    <row r="110" spans="1:17" x14ac:dyDescent="0.2">
      <c r="A110" s="112"/>
      <c r="B110" s="84"/>
      <c r="C110" s="628"/>
      <c r="D110" s="628"/>
      <c r="E110" s="92"/>
      <c r="F110" s="90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5"/>
    </row>
    <row r="111" spans="1:17" x14ac:dyDescent="0.2">
      <c r="A111" s="112"/>
      <c r="B111" s="84"/>
      <c r="C111" s="628"/>
      <c r="D111" s="628"/>
      <c r="E111" s="92"/>
      <c r="F111" s="90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5"/>
    </row>
    <row r="112" spans="1:17" x14ac:dyDescent="0.2">
      <c r="A112" s="112"/>
      <c r="B112" s="84"/>
      <c r="C112" s="628"/>
      <c r="D112" s="628"/>
      <c r="E112" s="92"/>
      <c r="F112" s="90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5"/>
    </row>
    <row r="113" spans="1:17" x14ac:dyDescent="0.2">
      <c r="A113" s="112"/>
      <c r="B113" s="84"/>
      <c r="C113" s="628"/>
      <c r="D113" s="628"/>
      <c r="E113" s="92"/>
      <c r="F113" s="90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5"/>
    </row>
    <row r="114" spans="1:17" x14ac:dyDescent="0.2">
      <c r="A114" s="112"/>
      <c r="B114" s="84"/>
      <c r="C114" s="628"/>
      <c r="D114" s="628"/>
      <c r="E114" s="92"/>
      <c r="F114" s="90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5"/>
    </row>
    <row r="115" spans="1:17" x14ac:dyDescent="0.2">
      <c r="A115" s="112"/>
      <c r="B115" s="84"/>
      <c r="C115" s="628"/>
      <c r="D115" s="628"/>
      <c r="E115" s="92"/>
      <c r="F115" s="90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5"/>
    </row>
    <row r="116" spans="1:17" x14ac:dyDescent="0.2">
      <c r="A116" s="112"/>
      <c r="B116" s="84"/>
      <c r="C116" s="628"/>
      <c r="D116" s="628"/>
      <c r="E116" s="92"/>
      <c r="F116" s="90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5"/>
    </row>
    <row r="117" spans="1:17" x14ac:dyDescent="0.2">
      <c r="A117" s="112"/>
      <c r="B117" s="84"/>
      <c r="C117" s="628"/>
      <c r="D117" s="628"/>
      <c r="E117" s="92"/>
      <c r="F117" s="90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5"/>
    </row>
    <row r="118" spans="1:17" x14ac:dyDescent="0.2">
      <c r="A118" s="112"/>
      <c r="B118" s="84"/>
      <c r="C118" s="628"/>
      <c r="D118" s="628"/>
      <c r="E118" s="92"/>
      <c r="F118" s="90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5"/>
    </row>
    <row r="119" spans="1:17" x14ac:dyDescent="0.2">
      <c r="A119" s="112"/>
      <c r="B119" s="84"/>
      <c r="C119" s="628"/>
      <c r="D119" s="628"/>
      <c r="E119" s="92"/>
      <c r="F119" s="90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5"/>
    </row>
    <row r="120" spans="1:17" x14ac:dyDescent="0.2">
      <c r="A120" s="112"/>
      <c r="B120" s="84"/>
      <c r="C120" s="628"/>
      <c r="D120" s="628"/>
      <c r="E120" s="92"/>
      <c r="F120" s="90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5"/>
    </row>
    <row r="121" spans="1:17" x14ac:dyDescent="0.2">
      <c r="A121" s="112"/>
      <c r="B121" s="84"/>
      <c r="C121" s="628"/>
      <c r="D121" s="628"/>
      <c r="E121" s="92"/>
      <c r="F121" s="90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5"/>
    </row>
    <row r="122" spans="1:17" x14ac:dyDescent="0.2">
      <c r="A122" s="112"/>
      <c r="B122" s="84"/>
      <c r="C122" s="628"/>
      <c r="D122" s="628"/>
      <c r="E122" s="92"/>
      <c r="F122" s="90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5"/>
    </row>
    <row r="123" spans="1:17" x14ac:dyDescent="0.2">
      <c r="A123" s="112"/>
      <c r="B123" s="84"/>
      <c r="C123" s="628"/>
      <c r="D123" s="628"/>
      <c r="E123" s="92"/>
      <c r="F123" s="90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5"/>
    </row>
    <row r="124" spans="1:17" x14ac:dyDescent="0.2">
      <c r="A124" s="112"/>
      <c r="B124" s="84"/>
      <c r="C124" s="628"/>
      <c r="D124" s="628"/>
      <c r="E124" s="92"/>
      <c r="F124" s="90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5"/>
    </row>
    <row r="125" spans="1:17" x14ac:dyDescent="0.2">
      <c r="A125" s="112"/>
      <c r="B125" s="84"/>
      <c r="C125" s="628"/>
      <c r="D125" s="628"/>
      <c r="E125" s="92"/>
      <c r="F125" s="90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5"/>
    </row>
    <row r="126" spans="1:17" x14ac:dyDescent="0.2">
      <c r="A126" s="112"/>
      <c r="B126" s="84"/>
      <c r="C126" s="628"/>
      <c r="D126" s="628"/>
      <c r="E126" s="92"/>
      <c r="F126" s="90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5"/>
    </row>
    <row r="127" spans="1:17" x14ac:dyDescent="0.2">
      <c r="A127" s="112"/>
      <c r="B127" s="84"/>
      <c r="C127" s="628"/>
      <c r="D127" s="628"/>
      <c r="E127" s="92"/>
      <c r="F127" s="90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5"/>
    </row>
    <row r="128" spans="1:17" x14ac:dyDescent="0.2">
      <c r="A128" s="112"/>
      <c r="B128" s="84"/>
      <c r="C128" s="628"/>
      <c r="D128" s="628"/>
      <c r="E128" s="92"/>
      <c r="F128" s="90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5"/>
    </row>
    <row r="129" spans="1:17" x14ac:dyDescent="0.2">
      <c r="A129" s="112"/>
      <c r="B129" s="84"/>
      <c r="C129" s="628"/>
      <c r="D129" s="628"/>
      <c r="E129" s="92"/>
      <c r="F129" s="90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5"/>
    </row>
    <row r="130" spans="1:17" x14ac:dyDescent="0.2">
      <c r="A130" s="112"/>
      <c r="B130" s="84"/>
      <c r="C130" s="628"/>
      <c r="D130" s="628"/>
      <c r="E130" s="92"/>
      <c r="F130" s="90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5"/>
    </row>
    <row r="131" spans="1:17" x14ac:dyDescent="0.2">
      <c r="A131" s="112"/>
      <c r="B131" s="84"/>
      <c r="C131" s="628"/>
      <c r="D131" s="628"/>
      <c r="E131" s="92"/>
      <c r="F131" s="90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5"/>
    </row>
    <row r="132" spans="1:17" x14ac:dyDescent="0.2">
      <c r="A132" s="112"/>
      <c r="B132" s="84"/>
      <c r="C132" s="628"/>
      <c r="D132" s="628"/>
      <c r="E132" s="92"/>
      <c r="F132" s="90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5"/>
    </row>
    <row r="133" spans="1:17" x14ac:dyDescent="0.2">
      <c r="A133" s="112"/>
      <c r="B133" s="84"/>
      <c r="C133" s="628"/>
      <c r="D133" s="628"/>
      <c r="E133" s="92"/>
      <c r="F133" s="90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5"/>
    </row>
    <row r="134" spans="1:17" x14ac:dyDescent="0.2">
      <c r="A134" s="112"/>
      <c r="B134" s="84"/>
      <c r="C134" s="628"/>
      <c r="D134" s="628"/>
      <c r="E134" s="92"/>
      <c r="F134" s="90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5"/>
    </row>
    <row r="135" spans="1:17" x14ac:dyDescent="0.2">
      <c r="A135" s="112"/>
      <c r="B135" s="84"/>
      <c r="C135" s="628"/>
      <c r="D135" s="628"/>
      <c r="E135" s="92"/>
      <c r="F135" s="90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5"/>
    </row>
    <row r="136" spans="1:17" x14ac:dyDescent="0.2">
      <c r="A136" s="112"/>
      <c r="B136" s="84"/>
      <c r="C136" s="628"/>
      <c r="D136" s="628"/>
      <c r="E136" s="92"/>
      <c r="F136" s="90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5"/>
    </row>
    <row r="137" spans="1:17" x14ac:dyDescent="0.2">
      <c r="A137" s="112"/>
      <c r="B137" s="84"/>
      <c r="C137" s="628"/>
      <c r="D137" s="628"/>
      <c r="E137" s="92"/>
      <c r="F137" s="90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5"/>
    </row>
    <row r="138" spans="1:17" x14ac:dyDescent="0.2">
      <c r="A138" s="112"/>
      <c r="B138" s="84"/>
      <c r="C138" s="628"/>
      <c r="D138" s="628"/>
      <c r="E138" s="92"/>
      <c r="F138" s="90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5"/>
    </row>
    <row r="139" spans="1:17" x14ac:dyDescent="0.2">
      <c r="A139" s="112"/>
      <c r="B139" s="84"/>
      <c r="C139" s="628"/>
      <c r="D139" s="628"/>
      <c r="E139" s="92"/>
      <c r="F139" s="90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5"/>
    </row>
    <row r="140" spans="1:17" x14ac:dyDescent="0.2">
      <c r="A140" s="112"/>
      <c r="B140" s="84"/>
      <c r="C140" s="628"/>
      <c r="D140" s="628"/>
      <c r="E140" s="92"/>
      <c r="F140" s="90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5"/>
    </row>
    <row r="141" spans="1:17" x14ac:dyDescent="0.2">
      <c r="A141" s="112"/>
      <c r="B141" s="84"/>
      <c r="C141" s="628"/>
      <c r="D141" s="628"/>
      <c r="E141" s="92"/>
      <c r="F141" s="90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5"/>
    </row>
    <row r="142" spans="1:17" x14ac:dyDescent="0.2">
      <c r="A142" s="112"/>
      <c r="B142" s="84"/>
      <c r="C142" s="628"/>
      <c r="D142" s="628"/>
      <c r="E142" s="92"/>
      <c r="F142" s="90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5"/>
    </row>
    <row r="143" spans="1:17" x14ac:dyDescent="0.2">
      <c r="A143" s="112"/>
      <c r="B143" s="84"/>
      <c r="C143" s="628"/>
      <c r="D143" s="628"/>
      <c r="E143" s="92"/>
      <c r="F143" s="90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5"/>
    </row>
    <row r="144" spans="1:17" x14ac:dyDescent="0.2">
      <c r="A144" s="112"/>
      <c r="B144" s="84"/>
      <c r="C144" s="628"/>
      <c r="D144" s="628"/>
      <c r="E144" s="92"/>
      <c r="F144" s="90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5"/>
    </row>
    <row r="145" spans="1:17" x14ac:dyDescent="0.2">
      <c r="A145" s="112"/>
      <c r="B145" s="84"/>
      <c r="C145" s="628"/>
      <c r="D145" s="628"/>
      <c r="E145" s="92"/>
      <c r="F145" s="90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5"/>
    </row>
    <row r="146" spans="1:17" x14ac:dyDescent="0.2">
      <c r="A146" s="112"/>
      <c r="B146" s="84"/>
      <c r="C146" s="628"/>
      <c r="D146" s="628"/>
      <c r="E146" s="92"/>
      <c r="F146" s="90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5"/>
    </row>
    <row r="147" spans="1:17" x14ac:dyDescent="0.2">
      <c r="A147" s="112"/>
      <c r="B147" s="84"/>
      <c r="C147" s="628"/>
      <c r="D147" s="628"/>
      <c r="E147" s="92"/>
      <c r="F147" s="90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5"/>
    </row>
    <row r="148" spans="1:17" x14ac:dyDescent="0.2">
      <c r="A148" s="112"/>
      <c r="B148" s="84"/>
      <c r="C148" s="628"/>
      <c r="D148" s="628"/>
      <c r="E148" s="92"/>
      <c r="F148" s="90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5"/>
    </row>
    <row r="149" spans="1:17" x14ac:dyDescent="0.2">
      <c r="A149" s="112"/>
      <c r="B149" s="84"/>
      <c r="C149" s="628"/>
      <c r="D149" s="628"/>
      <c r="E149" s="92"/>
      <c r="F149" s="90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5"/>
    </row>
    <row r="150" spans="1:17" x14ac:dyDescent="0.2">
      <c r="A150" s="112"/>
      <c r="B150" s="84"/>
      <c r="C150" s="628"/>
      <c r="D150" s="628"/>
      <c r="E150" s="92"/>
      <c r="F150" s="90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5"/>
    </row>
    <row r="151" spans="1:17" x14ac:dyDescent="0.2">
      <c r="A151" s="112"/>
      <c r="B151" s="84"/>
      <c r="C151" s="628"/>
      <c r="D151" s="628"/>
      <c r="E151" s="92"/>
      <c r="F151" s="90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5"/>
    </row>
    <row r="152" spans="1:17" x14ac:dyDescent="0.2">
      <c r="A152" s="112"/>
      <c r="B152" s="84"/>
      <c r="C152" s="628"/>
      <c r="D152" s="628"/>
      <c r="E152" s="92"/>
      <c r="F152" s="90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5"/>
    </row>
    <row r="153" spans="1:17" x14ac:dyDescent="0.2">
      <c r="A153" s="112"/>
      <c r="B153" s="84"/>
      <c r="C153" s="628"/>
      <c r="D153" s="628"/>
      <c r="E153" s="92"/>
      <c r="F153" s="90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5"/>
    </row>
    <row r="154" spans="1:17" x14ac:dyDescent="0.2">
      <c r="A154" s="112"/>
      <c r="B154" s="84"/>
      <c r="C154" s="628"/>
      <c r="D154" s="628"/>
      <c r="E154" s="92"/>
      <c r="F154" s="90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5"/>
    </row>
    <row r="155" spans="1:17" x14ac:dyDescent="0.2">
      <c r="A155" s="112"/>
      <c r="B155" s="84"/>
      <c r="C155" s="628"/>
      <c r="D155" s="628"/>
      <c r="E155" s="92"/>
      <c r="F155" s="90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5"/>
    </row>
    <row r="156" spans="1:17" x14ac:dyDescent="0.2">
      <c r="A156" s="112"/>
      <c r="B156" s="84"/>
      <c r="C156" s="628"/>
      <c r="D156" s="628"/>
      <c r="E156" s="92"/>
      <c r="F156" s="90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5"/>
    </row>
    <row r="157" spans="1:17" x14ac:dyDescent="0.2">
      <c r="A157" s="112"/>
      <c r="B157" s="84"/>
      <c r="C157" s="628"/>
      <c r="D157" s="628"/>
      <c r="E157" s="92"/>
      <c r="F157" s="90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5"/>
    </row>
    <row r="158" spans="1:17" x14ac:dyDescent="0.2">
      <c r="A158" s="112"/>
      <c r="B158" s="84"/>
      <c r="C158" s="628"/>
      <c r="D158" s="628"/>
      <c r="E158" s="92"/>
      <c r="F158" s="90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5"/>
    </row>
    <row r="159" spans="1:17" x14ac:dyDescent="0.2">
      <c r="A159" s="112"/>
      <c r="B159" s="84"/>
      <c r="C159" s="628"/>
      <c r="D159" s="628"/>
      <c r="E159" s="92"/>
      <c r="F159" s="90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5"/>
    </row>
    <row r="160" spans="1:17" x14ac:dyDescent="0.2">
      <c r="A160" s="112"/>
      <c r="B160" s="84"/>
      <c r="C160" s="628"/>
      <c r="D160" s="628"/>
      <c r="E160" s="92"/>
      <c r="F160" s="90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5"/>
    </row>
    <row r="161" spans="1:17" x14ac:dyDescent="0.2">
      <c r="A161" s="112"/>
      <c r="B161" s="84"/>
      <c r="C161" s="628"/>
      <c r="D161" s="628"/>
      <c r="E161" s="92"/>
      <c r="F161" s="90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5"/>
    </row>
    <row r="162" spans="1:17" x14ac:dyDescent="0.2">
      <c r="A162" s="112"/>
      <c r="B162" s="84"/>
      <c r="C162" s="628"/>
      <c r="D162" s="628"/>
      <c r="E162" s="92"/>
      <c r="F162" s="90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5"/>
    </row>
    <row r="163" spans="1:17" x14ac:dyDescent="0.2">
      <c r="A163" s="112"/>
      <c r="B163" s="84"/>
      <c r="C163" s="628"/>
      <c r="D163" s="628"/>
      <c r="E163" s="92"/>
      <c r="F163" s="90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5"/>
    </row>
    <row r="164" spans="1:17" x14ac:dyDescent="0.2">
      <c r="A164" s="112"/>
      <c r="B164" s="84"/>
      <c r="C164" s="628"/>
      <c r="D164" s="628"/>
      <c r="E164" s="92"/>
      <c r="F164" s="90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5"/>
    </row>
    <row r="165" spans="1:17" x14ac:dyDescent="0.2">
      <c r="A165" s="112"/>
      <c r="B165" s="84"/>
      <c r="C165" s="628"/>
      <c r="D165" s="628"/>
      <c r="E165" s="92"/>
      <c r="F165" s="90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5"/>
    </row>
    <row r="166" spans="1:17" x14ac:dyDescent="0.2">
      <c r="A166" s="112"/>
      <c r="B166" s="84"/>
      <c r="C166" s="628"/>
      <c r="D166" s="628"/>
      <c r="E166" s="92"/>
      <c r="F166" s="90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5"/>
    </row>
    <row r="167" spans="1:17" x14ac:dyDescent="0.2">
      <c r="A167" s="112"/>
      <c r="B167" s="84"/>
      <c r="C167" s="628"/>
      <c r="D167" s="628"/>
      <c r="E167" s="92"/>
      <c r="F167" s="90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5"/>
    </row>
    <row r="168" spans="1:17" x14ac:dyDescent="0.2">
      <c r="A168" s="112"/>
      <c r="B168" s="84"/>
      <c r="C168" s="628"/>
      <c r="D168" s="628"/>
      <c r="E168" s="92"/>
      <c r="F168" s="90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5"/>
    </row>
    <row r="169" spans="1:17" x14ac:dyDescent="0.2">
      <c r="A169" s="112"/>
      <c r="B169" s="84"/>
      <c r="C169" s="628"/>
      <c r="D169" s="628"/>
      <c r="E169" s="92"/>
      <c r="F169" s="90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5"/>
    </row>
    <row r="170" spans="1:17" x14ac:dyDescent="0.2">
      <c r="A170" s="112"/>
      <c r="B170" s="84"/>
      <c r="C170" s="628"/>
      <c r="D170" s="628"/>
      <c r="E170" s="92"/>
      <c r="F170" s="90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5"/>
    </row>
    <row r="171" spans="1:17" x14ac:dyDescent="0.2">
      <c r="A171" s="112"/>
      <c r="B171" s="84"/>
      <c r="C171" s="628"/>
      <c r="D171" s="628"/>
      <c r="E171" s="92"/>
      <c r="F171" s="90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5"/>
    </row>
    <row r="172" spans="1:17" x14ac:dyDescent="0.2">
      <c r="A172" s="112"/>
      <c r="B172" s="84"/>
      <c r="C172" s="628"/>
      <c r="D172" s="628"/>
      <c r="E172" s="92"/>
      <c r="F172" s="90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5"/>
    </row>
    <row r="173" spans="1:17" x14ac:dyDescent="0.2">
      <c r="A173" s="112"/>
      <c r="B173" s="84"/>
      <c r="C173" s="628"/>
      <c r="D173" s="628"/>
      <c r="E173" s="92"/>
      <c r="F173" s="90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5"/>
    </row>
    <row r="174" spans="1:17" x14ac:dyDescent="0.2">
      <c r="A174" s="112"/>
      <c r="B174" s="84"/>
      <c r="C174" s="628"/>
      <c r="D174" s="628"/>
      <c r="E174" s="92"/>
      <c r="F174" s="90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5"/>
    </row>
    <row r="175" spans="1:17" x14ac:dyDescent="0.2">
      <c r="A175" s="112"/>
      <c r="B175" s="84"/>
      <c r="C175" s="628"/>
      <c r="D175" s="628"/>
      <c r="E175" s="92"/>
      <c r="F175" s="90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5"/>
    </row>
    <row r="176" spans="1:17" x14ac:dyDescent="0.2">
      <c r="A176" s="112"/>
      <c r="B176" s="84"/>
      <c r="C176" s="628"/>
      <c r="D176" s="628"/>
      <c r="E176" s="92"/>
      <c r="F176" s="90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5"/>
    </row>
    <row r="177" spans="1:17" x14ac:dyDescent="0.2">
      <c r="A177" s="112"/>
      <c r="B177" s="84"/>
      <c r="C177" s="628"/>
      <c r="D177" s="628"/>
      <c r="E177" s="92"/>
      <c r="F177" s="90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5"/>
    </row>
    <row r="178" spans="1:17" x14ac:dyDescent="0.2">
      <c r="A178" s="112"/>
      <c r="B178" s="84"/>
      <c r="C178" s="628"/>
      <c r="D178" s="628"/>
      <c r="E178" s="92"/>
      <c r="F178" s="90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5"/>
    </row>
    <row r="179" spans="1:17" x14ac:dyDescent="0.2">
      <c r="A179" s="112"/>
      <c r="B179" s="84"/>
      <c r="C179" s="628"/>
      <c r="D179" s="628"/>
      <c r="E179" s="92"/>
      <c r="F179" s="90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5"/>
    </row>
    <row r="180" spans="1:17" x14ac:dyDescent="0.2">
      <c r="A180" s="112"/>
      <c r="B180" s="84"/>
      <c r="C180" s="628"/>
      <c r="D180" s="628"/>
      <c r="E180" s="92"/>
      <c r="F180" s="90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5"/>
    </row>
    <row r="181" spans="1:17" x14ac:dyDescent="0.2">
      <c r="A181" s="112"/>
      <c r="B181" s="84"/>
      <c r="C181" s="628"/>
      <c r="D181" s="628"/>
      <c r="E181" s="92"/>
      <c r="F181" s="90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5"/>
    </row>
    <row r="182" spans="1:17" x14ac:dyDescent="0.2">
      <c r="A182" s="112"/>
      <c r="B182" s="84"/>
      <c r="C182" s="628"/>
      <c r="D182" s="628"/>
      <c r="E182" s="92"/>
      <c r="F182" s="90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5"/>
    </row>
    <row r="183" spans="1:17" x14ac:dyDescent="0.2">
      <c r="A183" s="112"/>
      <c r="B183" s="84"/>
      <c r="C183" s="628"/>
      <c r="D183" s="628"/>
      <c r="E183" s="92"/>
      <c r="F183" s="90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5"/>
    </row>
    <row r="184" spans="1:17" x14ac:dyDescent="0.2">
      <c r="A184" s="112"/>
      <c r="B184" s="84"/>
      <c r="C184" s="628"/>
      <c r="D184" s="628"/>
      <c r="E184" s="92"/>
      <c r="F184" s="90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5"/>
    </row>
    <row r="185" spans="1:17" x14ac:dyDescent="0.2">
      <c r="A185" s="112"/>
      <c r="B185" s="84"/>
      <c r="C185" s="628"/>
      <c r="D185" s="628"/>
      <c r="E185" s="92"/>
      <c r="F185" s="90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5"/>
    </row>
    <row r="186" spans="1:17" x14ac:dyDescent="0.2">
      <c r="A186" s="112"/>
      <c r="B186" s="84"/>
      <c r="C186" s="628"/>
      <c r="D186" s="628"/>
      <c r="E186" s="92"/>
      <c r="F186" s="90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5"/>
    </row>
    <row r="187" spans="1:17" x14ac:dyDescent="0.2">
      <c r="A187" s="112"/>
      <c r="B187" s="84"/>
      <c r="C187" s="628"/>
      <c r="D187" s="628"/>
      <c r="E187" s="92"/>
      <c r="F187" s="90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5"/>
    </row>
    <row r="188" spans="1:17" x14ac:dyDescent="0.2">
      <c r="A188" s="112"/>
      <c r="B188" s="84"/>
      <c r="C188" s="628"/>
      <c r="D188" s="628"/>
      <c r="E188" s="92"/>
      <c r="F188" s="90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5"/>
    </row>
    <row r="189" spans="1:17" x14ac:dyDescent="0.2">
      <c r="A189" s="112"/>
      <c r="B189" s="84"/>
      <c r="C189" s="628"/>
      <c r="D189" s="628"/>
      <c r="E189" s="92"/>
      <c r="F189" s="90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5"/>
    </row>
    <row r="190" spans="1:17" x14ac:dyDescent="0.2">
      <c r="A190" s="112"/>
      <c r="B190" s="84"/>
      <c r="C190" s="628"/>
      <c r="D190" s="628"/>
      <c r="E190" s="92"/>
      <c r="F190" s="90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5"/>
    </row>
    <row r="191" spans="1:17" x14ac:dyDescent="0.2">
      <c r="A191" s="112"/>
      <c r="B191" s="84"/>
      <c r="C191" s="628"/>
      <c r="D191" s="628"/>
      <c r="E191" s="92"/>
      <c r="F191" s="90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5"/>
    </row>
    <row r="192" spans="1:17" x14ac:dyDescent="0.2">
      <c r="A192" s="112"/>
      <c r="B192" s="84"/>
      <c r="C192" s="628"/>
      <c r="D192" s="628"/>
      <c r="E192" s="92"/>
      <c r="F192" s="90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5"/>
    </row>
    <row r="193" spans="1:17" x14ac:dyDescent="0.2">
      <c r="A193" s="112"/>
      <c r="B193" s="84"/>
      <c r="C193" s="628"/>
      <c r="D193" s="628"/>
      <c r="E193" s="92"/>
      <c r="F193" s="90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5"/>
    </row>
    <row r="194" spans="1:17" x14ac:dyDescent="0.2">
      <c r="A194" s="112"/>
      <c r="B194" s="84"/>
      <c r="C194" s="628"/>
      <c r="D194" s="628"/>
      <c r="E194" s="92"/>
      <c r="F194" s="90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5"/>
    </row>
    <row r="195" spans="1:17" x14ac:dyDescent="0.2">
      <c r="A195" s="112"/>
      <c r="B195" s="84"/>
      <c r="C195" s="628"/>
      <c r="D195" s="628"/>
      <c r="E195" s="92"/>
      <c r="F195" s="90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5"/>
    </row>
    <row r="196" spans="1:17" x14ac:dyDescent="0.2">
      <c r="A196" s="112"/>
      <c r="B196" s="84"/>
      <c r="C196" s="628"/>
      <c r="D196" s="628"/>
      <c r="E196" s="92"/>
      <c r="F196" s="90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5"/>
    </row>
    <row r="197" spans="1:17" x14ac:dyDescent="0.2">
      <c r="A197" s="112"/>
      <c r="B197" s="84"/>
      <c r="C197" s="628"/>
      <c r="D197" s="628"/>
      <c r="E197" s="92"/>
      <c r="F197" s="90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5"/>
    </row>
    <row r="198" spans="1:17" x14ac:dyDescent="0.2">
      <c r="A198" s="112"/>
      <c r="B198" s="84"/>
      <c r="C198" s="628"/>
      <c r="D198" s="628"/>
      <c r="E198" s="92"/>
      <c r="F198" s="90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5"/>
    </row>
    <row r="199" spans="1:17" x14ac:dyDescent="0.2">
      <c r="A199" s="112"/>
      <c r="B199" s="84"/>
      <c r="C199" s="628"/>
      <c r="D199" s="628"/>
      <c r="E199" s="92"/>
      <c r="F199" s="90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5"/>
    </row>
    <row r="200" spans="1:17" x14ac:dyDescent="0.2">
      <c r="A200" s="112"/>
      <c r="B200" s="84"/>
      <c r="C200" s="628"/>
      <c r="D200" s="628"/>
      <c r="E200" s="92"/>
      <c r="F200" s="90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5"/>
    </row>
    <row r="201" spans="1:17" x14ac:dyDescent="0.2">
      <c r="A201" s="112"/>
      <c r="B201" s="84"/>
      <c r="C201" s="628"/>
      <c r="D201" s="628"/>
      <c r="E201" s="92"/>
      <c r="F201" s="90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5"/>
    </row>
    <row r="202" spans="1:17" x14ac:dyDescent="0.2">
      <c r="A202" s="112"/>
      <c r="B202" s="84"/>
      <c r="C202" s="628"/>
      <c r="D202" s="628"/>
      <c r="E202" s="92"/>
      <c r="F202" s="90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5"/>
    </row>
    <row r="203" spans="1:17" x14ac:dyDescent="0.2">
      <c r="A203" s="112"/>
      <c r="B203" s="84"/>
      <c r="C203" s="628"/>
      <c r="D203" s="628"/>
      <c r="E203" s="92"/>
      <c r="F203" s="90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5"/>
    </row>
    <row r="204" spans="1:17" x14ac:dyDescent="0.2">
      <c r="A204" s="112"/>
      <c r="B204" s="84"/>
      <c r="C204" s="628"/>
      <c r="D204" s="628"/>
      <c r="E204" s="92"/>
      <c r="F204" s="90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5"/>
    </row>
    <row r="205" spans="1:17" x14ac:dyDescent="0.2">
      <c r="A205" s="112"/>
      <c r="B205" s="84"/>
      <c r="C205" s="628"/>
      <c r="D205" s="628"/>
      <c r="E205" s="92"/>
      <c r="F205" s="90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5"/>
    </row>
    <row r="206" spans="1:17" x14ac:dyDescent="0.2">
      <c r="A206" s="112"/>
      <c r="B206" s="84"/>
      <c r="C206" s="628"/>
      <c r="D206" s="628"/>
      <c r="E206" s="92"/>
      <c r="F206" s="90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5"/>
    </row>
    <row r="207" spans="1:17" x14ac:dyDescent="0.2">
      <c r="A207" s="112"/>
      <c r="B207" s="84"/>
      <c r="C207" s="628"/>
      <c r="D207" s="628"/>
      <c r="E207" s="92"/>
      <c r="F207" s="90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5"/>
    </row>
    <row r="208" spans="1:17" x14ac:dyDescent="0.2">
      <c r="A208" s="112"/>
      <c r="B208" s="84"/>
      <c r="C208" s="628"/>
      <c r="D208" s="628"/>
      <c r="E208" s="92"/>
      <c r="F208" s="90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5"/>
    </row>
    <row r="209" spans="1:17" x14ac:dyDescent="0.2">
      <c r="A209" s="112"/>
      <c r="B209" s="84"/>
      <c r="C209" s="628"/>
      <c r="D209" s="628"/>
      <c r="E209" s="92"/>
      <c r="F209" s="90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5"/>
    </row>
    <row r="210" spans="1:17" x14ac:dyDescent="0.2">
      <c r="A210" s="112"/>
      <c r="B210" s="84"/>
      <c r="C210" s="628"/>
      <c r="D210" s="628"/>
      <c r="E210" s="92"/>
      <c r="F210" s="90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5"/>
    </row>
    <row r="211" spans="1:17" x14ac:dyDescent="0.2">
      <c r="A211" s="112"/>
      <c r="B211" s="84"/>
      <c r="C211" s="628"/>
      <c r="D211" s="628"/>
      <c r="E211" s="92"/>
      <c r="F211" s="90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5"/>
    </row>
    <row r="212" spans="1:17" x14ac:dyDescent="0.2">
      <c r="A212" s="112"/>
      <c r="B212" s="84"/>
      <c r="C212" s="628"/>
      <c r="D212" s="628"/>
      <c r="E212" s="92"/>
      <c r="F212" s="90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5"/>
    </row>
    <row r="213" spans="1:17" x14ac:dyDescent="0.2">
      <c r="A213" s="112"/>
      <c r="B213" s="84"/>
      <c r="C213" s="628"/>
      <c r="D213" s="628"/>
      <c r="E213" s="92"/>
      <c r="F213" s="90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5"/>
    </row>
    <row r="214" spans="1:17" x14ac:dyDescent="0.2">
      <c r="A214" s="112"/>
      <c r="B214" s="84"/>
      <c r="C214" s="628"/>
      <c r="D214" s="628"/>
      <c r="E214" s="92"/>
      <c r="F214" s="90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5"/>
    </row>
    <row r="215" spans="1:17" x14ac:dyDescent="0.2">
      <c r="A215" s="112"/>
      <c r="B215" s="84"/>
      <c r="C215" s="628"/>
      <c r="D215" s="628"/>
      <c r="E215" s="92"/>
      <c r="F215" s="90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5"/>
    </row>
    <row r="216" spans="1:17" x14ac:dyDescent="0.2">
      <c r="A216" s="112"/>
      <c r="B216" s="84"/>
      <c r="C216" s="628"/>
      <c r="D216" s="628"/>
      <c r="E216" s="92"/>
      <c r="F216" s="90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5"/>
    </row>
    <row r="217" spans="1:17" x14ac:dyDescent="0.2">
      <c r="A217" s="112"/>
      <c r="B217" s="84"/>
      <c r="C217" s="628"/>
      <c r="D217" s="628"/>
      <c r="E217" s="92"/>
      <c r="F217" s="90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5"/>
    </row>
    <row r="218" spans="1:17" x14ac:dyDescent="0.2">
      <c r="A218" s="112"/>
      <c r="B218" s="84"/>
      <c r="C218" s="628"/>
      <c r="D218" s="628"/>
      <c r="E218" s="92"/>
      <c r="F218" s="90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5"/>
    </row>
    <row r="219" spans="1:17" x14ac:dyDescent="0.2">
      <c r="A219" s="112"/>
      <c r="B219" s="84"/>
      <c r="C219" s="628"/>
      <c r="D219" s="628"/>
      <c r="E219" s="92"/>
      <c r="F219" s="90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5"/>
    </row>
    <row r="220" spans="1:17" x14ac:dyDescent="0.2">
      <c r="A220" s="112"/>
      <c r="B220" s="84"/>
      <c r="C220" s="628"/>
      <c r="D220" s="628"/>
      <c r="E220" s="92"/>
      <c r="F220" s="90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5"/>
    </row>
    <row r="221" spans="1:17" x14ac:dyDescent="0.2">
      <c r="A221" s="112"/>
      <c r="B221" s="84"/>
      <c r="C221" s="628"/>
      <c r="D221" s="628"/>
      <c r="E221" s="92"/>
      <c r="F221" s="904"/>
      <c r="G221" s="84"/>
      <c r="H221" s="84"/>
      <c r="I221" s="84"/>
      <c r="J221" s="84"/>
      <c r="K221" s="84"/>
      <c r="L221" s="84"/>
      <c r="M221" s="84"/>
      <c r="N221" s="84"/>
      <c r="O221" s="84"/>
      <c r="P221" s="84"/>
      <c r="Q221" s="85"/>
    </row>
    <row r="222" spans="1:17" x14ac:dyDescent="0.2">
      <c r="A222" s="112"/>
      <c r="B222" s="84"/>
      <c r="C222" s="628"/>
      <c r="D222" s="628"/>
      <c r="E222" s="92"/>
      <c r="F222" s="90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5"/>
    </row>
    <row r="223" spans="1:17" x14ac:dyDescent="0.2">
      <c r="A223" s="112"/>
      <c r="B223" s="84"/>
      <c r="C223" s="628"/>
      <c r="D223" s="628"/>
      <c r="E223" s="92"/>
      <c r="F223" s="90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5"/>
    </row>
    <row r="224" spans="1:17" x14ac:dyDescent="0.2">
      <c r="A224" s="112"/>
      <c r="B224" s="84"/>
      <c r="C224" s="628"/>
      <c r="D224" s="628"/>
      <c r="E224" s="92"/>
      <c r="F224" s="90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5"/>
    </row>
    <row r="225" spans="1:17" x14ac:dyDescent="0.2">
      <c r="A225" s="112"/>
      <c r="B225" s="84"/>
      <c r="C225" s="628"/>
      <c r="D225" s="628"/>
      <c r="E225" s="92"/>
      <c r="F225" s="90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5"/>
    </row>
    <row r="226" spans="1:17" x14ac:dyDescent="0.2">
      <c r="A226" s="112"/>
      <c r="B226" s="84"/>
      <c r="C226" s="628"/>
      <c r="D226" s="628"/>
      <c r="E226" s="92"/>
      <c r="F226" s="90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5"/>
    </row>
    <row r="227" spans="1:17" x14ac:dyDescent="0.2">
      <c r="A227" s="112"/>
      <c r="B227" s="84"/>
      <c r="C227" s="628"/>
      <c r="D227" s="628"/>
      <c r="E227" s="92"/>
      <c r="F227" s="90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5"/>
    </row>
    <row r="228" spans="1:17" x14ac:dyDescent="0.2">
      <c r="A228" s="112"/>
      <c r="B228" s="84"/>
      <c r="C228" s="628"/>
      <c r="D228" s="628"/>
      <c r="E228" s="92"/>
      <c r="F228" s="90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5"/>
    </row>
    <row r="229" spans="1:17" x14ac:dyDescent="0.2">
      <c r="A229" s="112"/>
      <c r="B229" s="84"/>
      <c r="C229" s="628"/>
      <c r="D229" s="628"/>
      <c r="E229" s="92"/>
      <c r="F229" s="90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5"/>
    </row>
    <row r="230" spans="1:17" x14ac:dyDescent="0.2">
      <c r="A230" s="112"/>
      <c r="B230" s="84"/>
      <c r="C230" s="628"/>
      <c r="D230" s="628"/>
      <c r="E230" s="92"/>
      <c r="F230" s="90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5"/>
    </row>
    <row r="231" spans="1:17" x14ac:dyDescent="0.2">
      <c r="A231" s="112"/>
      <c r="B231" s="84"/>
      <c r="C231" s="628"/>
      <c r="D231" s="628"/>
      <c r="E231" s="92"/>
      <c r="F231" s="90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5"/>
    </row>
    <row r="232" spans="1:17" x14ac:dyDescent="0.2">
      <c r="A232" s="112"/>
      <c r="B232" s="84"/>
      <c r="C232" s="628"/>
      <c r="D232" s="628"/>
      <c r="E232" s="92"/>
      <c r="F232" s="90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5"/>
    </row>
    <row r="233" spans="1:17" x14ac:dyDescent="0.2">
      <c r="A233" s="112"/>
      <c r="B233" s="84"/>
      <c r="C233" s="628"/>
      <c r="D233" s="628"/>
      <c r="E233" s="92"/>
      <c r="F233" s="90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5"/>
    </row>
    <row r="234" spans="1:17" x14ac:dyDescent="0.2">
      <c r="A234" s="112"/>
      <c r="B234" s="84"/>
      <c r="C234" s="628"/>
      <c r="D234" s="628"/>
      <c r="E234" s="92"/>
      <c r="F234" s="90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5"/>
    </row>
    <row r="235" spans="1:17" x14ac:dyDescent="0.2">
      <c r="A235" s="112"/>
      <c r="B235" s="84"/>
      <c r="C235" s="628"/>
      <c r="D235" s="628"/>
      <c r="E235" s="92"/>
      <c r="F235" s="90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5"/>
    </row>
    <row r="236" spans="1:17" x14ac:dyDescent="0.2">
      <c r="A236" s="112"/>
      <c r="B236" s="84"/>
      <c r="C236" s="628"/>
      <c r="D236" s="628"/>
      <c r="E236" s="92"/>
      <c r="F236" s="90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5"/>
    </row>
    <row r="237" spans="1:17" x14ac:dyDescent="0.2">
      <c r="A237" s="112"/>
      <c r="B237" s="84"/>
      <c r="C237" s="628"/>
      <c r="D237" s="628"/>
      <c r="E237" s="92"/>
      <c r="F237" s="904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5"/>
    </row>
    <row r="238" spans="1:17" x14ac:dyDescent="0.2">
      <c r="A238" s="112"/>
      <c r="B238" s="84"/>
      <c r="C238" s="628"/>
      <c r="D238" s="628"/>
      <c r="E238" s="92"/>
      <c r="F238" s="90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5"/>
    </row>
    <row r="239" spans="1:17" x14ac:dyDescent="0.2">
      <c r="A239" s="112"/>
      <c r="B239" s="84"/>
      <c r="C239" s="628"/>
      <c r="D239" s="628"/>
      <c r="E239" s="92"/>
      <c r="F239" s="904"/>
      <c r="G239" s="84"/>
      <c r="H239" s="84"/>
      <c r="I239" s="84"/>
      <c r="J239" s="84"/>
      <c r="K239" s="84"/>
      <c r="L239" s="84"/>
      <c r="M239" s="84"/>
      <c r="N239" s="84"/>
      <c r="O239" s="84"/>
      <c r="P239" s="84"/>
      <c r="Q239" s="85"/>
    </row>
    <row r="240" spans="1:17" x14ac:dyDescent="0.2">
      <c r="A240" s="112"/>
      <c r="B240" s="84"/>
      <c r="C240" s="628"/>
      <c r="D240" s="628"/>
      <c r="E240" s="92"/>
      <c r="F240" s="90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5"/>
    </row>
    <row r="241" spans="1:17" x14ac:dyDescent="0.2">
      <c r="A241" s="112"/>
      <c r="B241" s="84"/>
      <c r="C241" s="628"/>
      <c r="D241" s="628"/>
      <c r="E241" s="92"/>
      <c r="F241" s="90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5"/>
    </row>
    <row r="242" spans="1:17" x14ac:dyDescent="0.2">
      <c r="A242" s="112"/>
      <c r="B242" s="84"/>
      <c r="C242" s="628"/>
      <c r="D242" s="628"/>
      <c r="E242" s="92"/>
      <c r="F242" s="90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5"/>
    </row>
    <row r="243" spans="1:17" x14ac:dyDescent="0.2">
      <c r="A243" s="112"/>
      <c r="B243" s="84"/>
      <c r="C243" s="628"/>
      <c r="D243" s="628"/>
      <c r="E243" s="92"/>
      <c r="F243" s="90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5"/>
    </row>
    <row r="244" spans="1:17" x14ac:dyDescent="0.2">
      <c r="A244" s="112"/>
      <c r="B244" s="84"/>
      <c r="C244" s="628"/>
      <c r="D244" s="628"/>
      <c r="E244" s="92"/>
      <c r="F244" s="90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5"/>
    </row>
    <row r="245" spans="1:17" x14ac:dyDescent="0.2">
      <c r="A245" s="112"/>
      <c r="B245" s="84"/>
      <c r="C245" s="628"/>
      <c r="D245" s="628"/>
      <c r="E245" s="92"/>
      <c r="F245" s="90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5"/>
    </row>
    <row r="246" spans="1:17" x14ac:dyDescent="0.2">
      <c r="A246" s="112"/>
      <c r="B246" s="84"/>
      <c r="C246" s="628"/>
      <c r="D246" s="628"/>
      <c r="E246" s="92"/>
      <c r="F246" s="90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5"/>
    </row>
    <row r="247" spans="1:17" x14ac:dyDescent="0.2">
      <c r="A247" s="112"/>
      <c r="B247" s="84"/>
      <c r="C247" s="628"/>
      <c r="D247" s="628"/>
      <c r="E247" s="92"/>
      <c r="F247" s="90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5"/>
    </row>
    <row r="248" spans="1:17" x14ac:dyDescent="0.2">
      <c r="A248" s="112"/>
      <c r="B248" s="84"/>
      <c r="C248" s="628"/>
      <c r="D248" s="628"/>
      <c r="E248" s="92"/>
      <c r="F248" s="90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5"/>
    </row>
    <row r="249" spans="1:17" x14ac:dyDescent="0.2">
      <c r="A249" s="112"/>
      <c r="B249" s="84"/>
      <c r="C249" s="628"/>
      <c r="D249" s="628"/>
      <c r="E249" s="92"/>
      <c r="F249" s="90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5"/>
    </row>
    <row r="250" spans="1:17" x14ac:dyDescent="0.2">
      <c r="A250" s="112"/>
      <c r="B250" s="84"/>
      <c r="C250" s="628"/>
      <c r="D250" s="628"/>
      <c r="E250" s="92"/>
      <c r="F250" s="904"/>
      <c r="G250" s="84"/>
      <c r="H250" s="84"/>
      <c r="I250" s="84"/>
      <c r="J250" s="84"/>
      <c r="K250" s="84"/>
      <c r="L250" s="84"/>
      <c r="M250" s="84"/>
      <c r="N250" s="84"/>
      <c r="O250" s="84"/>
      <c r="P250" s="84"/>
      <c r="Q250" s="85"/>
    </row>
    <row r="251" spans="1:17" x14ac:dyDescent="0.2">
      <c r="A251" s="112"/>
      <c r="B251" s="84"/>
      <c r="C251" s="628"/>
      <c r="D251" s="628"/>
      <c r="E251" s="92"/>
      <c r="F251" s="90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5"/>
    </row>
    <row r="252" spans="1:17" x14ac:dyDescent="0.2">
      <c r="A252" s="112"/>
      <c r="B252" s="84"/>
      <c r="C252" s="628"/>
      <c r="D252" s="628"/>
      <c r="E252" s="92"/>
      <c r="F252" s="90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5"/>
    </row>
    <row r="253" spans="1:17" x14ac:dyDescent="0.2">
      <c r="A253" s="112"/>
      <c r="B253" s="84"/>
      <c r="C253" s="628"/>
      <c r="D253" s="628"/>
      <c r="E253" s="92"/>
      <c r="F253" s="90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5"/>
    </row>
    <row r="254" spans="1:17" x14ac:dyDescent="0.2">
      <c r="A254" s="112"/>
      <c r="B254" s="84"/>
      <c r="C254" s="628"/>
      <c r="D254" s="628"/>
      <c r="E254" s="92"/>
      <c r="F254" s="904"/>
      <c r="G254" s="84"/>
      <c r="H254" s="84"/>
      <c r="I254" s="84"/>
      <c r="J254" s="84"/>
      <c r="K254" s="84"/>
      <c r="L254" s="84"/>
      <c r="M254" s="84"/>
      <c r="N254" s="84"/>
      <c r="O254" s="84"/>
      <c r="P254" s="84"/>
      <c r="Q254" s="85"/>
    </row>
    <row r="255" spans="1:17" x14ac:dyDescent="0.2">
      <c r="A255" s="112"/>
      <c r="B255" s="84"/>
      <c r="C255" s="628"/>
      <c r="D255" s="628"/>
      <c r="E255" s="92"/>
      <c r="F255" s="90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5"/>
    </row>
    <row r="256" spans="1:17" x14ac:dyDescent="0.2">
      <c r="A256" s="112"/>
      <c r="B256" s="84"/>
      <c r="C256" s="628"/>
      <c r="D256" s="628"/>
      <c r="E256" s="92"/>
      <c r="F256" s="90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5"/>
    </row>
    <row r="257" spans="1:17" x14ac:dyDescent="0.2">
      <c r="A257" s="112"/>
      <c r="B257" s="84"/>
      <c r="C257" s="628"/>
      <c r="D257" s="628"/>
      <c r="E257" s="92"/>
      <c r="F257" s="90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5"/>
    </row>
    <row r="258" spans="1:17" x14ac:dyDescent="0.2">
      <c r="A258" s="112"/>
      <c r="B258" s="84"/>
      <c r="C258" s="628"/>
      <c r="D258" s="628"/>
      <c r="E258" s="92"/>
      <c r="F258" s="904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5"/>
    </row>
    <row r="259" spans="1:17" x14ac:dyDescent="0.2">
      <c r="A259" s="112"/>
      <c r="B259" s="84"/>
      <c r="C259" s="628"/>
      <c r="D259" s="628"/>
      <c r="E259" s="92"/>
      <c r="F259" s="90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5"/>
    </row>
    <row r="260" spans="1:17" x14ac:dyDescent="0.2">
      <c r="A260" s="112"/>
      <c r="B260" s="84"/>
      <c r="C260" s="628"/>
      <c r="D260" s="628"/>
      <c r="E260" s="92"/>
      <c r="F260" s="90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5"/>
    </row>
    <row r="261" spans="1:17" x14ac:dyDescent="0.2">
      <c r="A261" s="112"/>
      <c r="B261" s="84"/>
      <c r="C261" s="628"/>
      <c r="D261" s="628"/>
      <c r="E261" s="92"/>
      <c r="F261" s="90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5"/>
    </row>
    <row r="262" spans="1:17" x14ac:dyDescent="0.2">
      <c r="A262" s="112"/>
      <c r="B262" s="84"/>
      <c r="C262" s="628"/>
      <c r="D262" s="628"/>
      <c r="E262" s="92"/>
      <c r="F262" s="90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5"/>
    </row>
    <row r="263" spans="1:17" x14ac:dyDescent="0.2">
      <c r="A263" s="112"/>
      <c r="B263" s="84"/>
      <c r="C263" s="628"/>
      <c r="D263" s="628"/>
      <c r="E263" s="92"/>
      <c r="F263" s="90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5"/>
    </row>
    <row r="264" spans="1:17" x14ac:dyDescent="0.2">
      <c r="A264" s="112"/>
      <c r="B264" s="84"/>
      <c r="C264" s="628"/>
      <c r="D264" s="628"/>
      <c r="E264" s="92"/>
      <c r="F264" s="90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5"/>
    </row>
    <row r="265" spans="1:17" x14ac:dyDescent="0.2">
      <c r="A265" s="112"/>
      <c r="B265" s="84"/>
      <c r="C265" s="628"/>
      <c r="D265" s="628"/>
      <c r="E265" s="92"/>
      <c r="F265" s="90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5"/>
    </row>
    <row r="266" spans="1:17" x14ac:dyDescent="0.2">
      <c r="A266" s="112"/>
      <c r="B266" s="84"/>
      <c r="C266" s="628"/>
      <c r="D266" s="628"/>
      <c r="E266" s="92"/>
      <c r="F266" s="90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5"/>
    </row>
    <row r="267" spans="1:17" x14ac:dyDescent="0.2">
      <c r="A267" s="112"/>
      <c r="B267" s="84"/>
      <c r="C267" s="628"/>
      <c r="D267" s="628"/>
      <c r="E267" s="92"/>
      <c r="F267" s="90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5"/>
    </row>
    <row r="268" spans="1:17" x14ac:dyDescent="0.2">
      <c r="A268" s="112"/>
      <c r="B268" s="84"/>
      <c r="C268" s="628"/>
      <c r="D268" s="628"/>
      <c r="E268" s="92"/>
      <c r="F268" s="90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5"/>
    </row>
    <row r="269" spans="1:17" x14ac:dyDescent="0.2">
      <c r="A269" s="112"/>
      <c r="B269" s="84"/>
      <c r="C269" s="628"/>
      <c r="D269" s="628"/>
      <c r="E269" s="92"/>
      <c r="F269" s="90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5"/>
    </row>
    <row r="270" spans="1:17" x14ac:dyDescent="0.2">
      <c r="A270" s="112"/>
      <c r="B270" s="84"/>
      <c r="C270" s="628"/>
      <c r="D270" s="628"/>
      <c r="E270" s="92"/>
      <c r="F270" s="90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5"/>
    </row>
    <row r="271" spans="1:17" x14ac:dyDescent="0.2">
      <c r="A271" s="112"/>
      <c r="B271" s="84"/>
      <c r="C271" s="628"/>
      <c r="D271" s="628"/>
      <c r="E271" s="92"/>
      <c r="F271" s="904"/>
      <c r="G271" s="84"/>
      <c r="H271" s="84"/>
      <c r="I271" s="84"/>
      <c r="J271" s="84"/>
      <c r="K271" s="84"/>
      <c r="L271" s="84"/>
      <c r="M271" s="84"/>
      <c r="N271" s="84"/>
      <c r="O271" s="84"/>
      <c r="P271" s="84"/>
      <c r="Q271" s="85"/>
    </row>
    <row r="272" spans="1:17" x14ac:dyDescent="0.2">
      <c r="A272" s="112"/>
      <c r="B272" s="84"/>
      <c r="C272" s="628"/>
      <c r="D272" s="628"/>
      <c r="E272" s="92"/>
      <c r="F272" s="904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5"/>
    </row>
    <row r="273" spans="1:17" x14ac:dyDescent="0.2">
      <c r="A273" s="112"/>
      <c r="B273" s="84"/>
      <c r="C273" s="628"/>
      <c r="D273" s="628"/>
      <c r="E273" s="92"/>
      <c r="F273" s="90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5"/>
    </row>
    <row r="274" spans="1:17" x14ac:dyDescent="0.2">
      <c r="A274" s="112"/>
      <c r="B274" s="84"/>
      <c r="C274" s="628"/>
      <c r="D274" s="628"/>
      <c r="E274" s="92"/>
      <c r="F274" s="90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5"/>
    </row>
    <row r="275" spans="1:17" x14ac:dyDescent="0.2">
      <c r="A275" s="112"/>
      <c r="B275" s="84"/>
      <c r="C275" s="628"/>
      <c r="D275" s="628"/>
      <c r="E275" s="92"/>
      <c r="F275" s="90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5"/>
    </row>
    <row r="276" spans="1:17" x14ac:dyDescent="0.2">
      <c r="A276" s="112"/>
      <c r="B276" s="84"/>
      <c r="C276" s="628"/>
      <c r="D276" s="628"/>
      <c r="E276" s="92"/>
      <c r="F276" s="90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5"/>
    </row>
    <row r="277" spans="1:17" x14ac:dyDescent="0.2">
      <c r="A277" s="112"/>
      <c r="B277" s="84"/>
      <c r="C277" s="628"/>
      <c r="D277" s="628"/>
      <c r="E277" s="92"/>
      <c r="F277" s="90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5"/>
    </row>
    <row r="278" spans="1:17" x14ac:dyDescent="0.2">
      <c r="A278" s="112"/>
      <c r="B278" s="84"/>
      <c r="C278" s="628"/>
      <c r="D278" s="628"/>
      <c r="E278" s="92"/>
      <c r="F278" s="90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5"/>
    </row>
    <row r="279" spans="1:17" x14ac:dyDescent="0.2">
      <c r="A279" s="112"/>
      <c r="B279" s="84"/>
      <c r="C279" s="628"/>
      <c r="D279" s="628"/>
      <c r="E279" s="92"/>
      <c r="F279" s="90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5"/>
    </row>
    <row r="280" spans="1:17" x14ac:dyDescent="0.2">
      <c r="A280" s="112"/>
      <c r="B280" s="84"/>
      <c r="C280" s="628"/>
      <c r="D280" s="628"/>
      <c r="E280" s="92"/>
      <c r="F280" s="90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5"/>
    </row>
    <row r="281" spans="1:17" x14ac:dyDescent="0.2">
      <c r="A281" s="112"/>
      <c r="B281" s="84"/>
      <c r="C281" s="628"/>
      <c r="D281" s="628"/>
      <c r="E281" s="92"/>
      <c r="F281" s="90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5"/>
    </row>
    <row r="282" spans="1:17" x14ac:dyDescent="0.2">
      <c r="A282" s="112"/>
      <c r="B282" s="84"/>
      <c r="C282" s="628"/>
      <c r="D282" s="628"/>
      <c r="E282" s="92"/>
      <c r="F282" s="90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5"/>
    </row>
    <row r="283" spans="1:17" x14ac:dyDescent="0.2">
      <c r="A283" s="112"/>
      <c r="B283" s="84"/>
      <c r="C283" s="628"/>
      <c r="D283" s="628"/>
      <c r="E283" s="92"/>
      <c r="F283" s="90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5"/>
    </row>
    <row r="284" spans="1:17" x14ac:dyDescent="0.2">
      <c r="A284" s="112"/>
      <c r="B284" s="84"/>
      <c r="C284" s="628"/>
      <c r="D284" s="628"/>
      <c r="E284" s="92"/>
      <c r="F284" s="90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5"/>
    </row>
    <row r="285" spans="1:17" x14ac:dyDescent="0.2">
      <c r="A285" s="112"/>
      <c r="B285" s="84"/>
      <c r="C285" s="628"/>
      <c r="D285" s="628"/>
      <c r="E285" s="92"/>
      <c r="F285" s="90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5"/>
    </row>
    <row r="286" spans="1:17" x14ac:dyDescent="0.2">
      <c r="A286" s="112"/>
      <c r="B286" s="84"/>
      <c r="C286" s="628"/>
      <c r="D286" s="628"/>
      <c r="E286" s="92"/>
      <c r="F286" s="90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5"/>
    </row>
    <row r="287" spans="1:17" x14ac:dyDescent="0.2">
      <c r="A287" s="112"/>
      <c r="B287" s="84"/>
      <c r="C287" s="628"/>
      <c r="D287" s="628"/>
      <c r="E287" s="92"/>
      <c r="F287" s="90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5"/>
    </row>
    <row r="288" spans="1:17" x14ac:dyDescent="0.2">
      <c r="A288" s="112"/>
      <c r="B288" s="84"/>
      <c r="C288" s="628"/>
      <c r="D288" s="628"/>
      <c r="E288" s="92"/>
      <c r="F288" s="90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5"/>
    </row>
    <row r="289" spans="1:17" x14ac:dyDescent="0.2">
      <c r="A289" s="112"/>
      <c r="B289" s="84"/>
      <c r="C289" s="628"/>
      <c r="D289" s="628"/>
      <c r="E289" s="92"/>
      <c r="F289" s="90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5"/>
    </row>
    <row r="290" spans="1:17" x14ac:dyDescent="0.2">
      <c r="A290" s="112"/>
      <c r="B290" s="84"/>
      <c r="C290" s="628"/>
      <c r="D290" s="628"/>
      <c r="E290" s="92"/>
      <c r="F290" s="90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5"/>
    </row>
    <row r="291" spans="1:17" x14ac:dyDescent="0.2">
      <c r="A291" s="112"/>
      <c r="B291" s="84"/>
      <c r="C291" s="628"/>
      <c r="D291" s="628"/>
      <c r="E291" s="92"/>
      <c r="F291" s="90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5"/>
    </row>
    <row r="292" spans="1:17" x14ac:dyDescent="0.2">
      <c r="A292" s="112"/>
      <c r="B292" s="84"/>
      <c r="C292" s="628"/>
      <c r="D292" s="628"/>
      <c r="E292" s="92"/>
      <c r="F292" s="90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5"/>
    </row>
    <row r="293" spans="1:17" x14ac:dyDescent="0.2">
      <c r="A293" s="112"/>
      <c r="B293" s="84"/>
      <c r="C293" s="628"/>
      <c r="D293" s="628"/>
      <c r="E293" s="92"/>
      <c r="F293" s="904"/>
      <c r="G293" s="84"/>
      <c r="H293" s="84"/>
      <c r="I293" s="84"/>
      <c r="J293" s="84"/>
      <c r="K293" s="84"/>
      <c r="L293" s="84"/>
      <c r="M293" s="84"/>
      <c r="N293" s="84"/>
      <c r="O293" s="84"/>
      <c r="P293" s="84"/>
      <c r="Q293" s="85"/>
    </row>
    <row r="294" spans="1:17" x14ac:dyDescent="0.2">
      <c r="A294" s="112"/>
      <c r="B294" s="84"/>
      <c r="C294" s="628"/>
      <c r="D294" s="628"/>
      <c r="E294" s="92"/>
      <c r="F294" s="90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5"/>
    </row>
    <row r="295" spans="1:17" x14ac:dyDescent="0.2">
      <c r="A295" s="112"/>
      <c r="B295" s="84"/>
      <c r="C295" s="628"/>
      <c r="D295" s="628"/>
      <c r="E295" s="92"/>
      <c r="F295" s="90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5"/>
    </row>
    <row r="296" spans="1:17" x14ac:dyDescent="0.2">
      <c r="A296" s="112"/>
      <c r="B296" s="84"/>
      <c r="C296" s="628"/>
      <c r="D296" s="628"/>
      <c r="E296" s="92"/>
      <c r="F296" s="90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5"/>
    </row>
    <row r="297" spans="1:17" x14ac:dyDescent="0.2">
      <c r="A297" s="112"/>
      <c r="B297" s="84"/>
      <c r="C297" s="628"/>
      <c r="D297" s="628"/>
      <c r="E297" s="92"/>
      <c r="F297" s="90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5"/>
    </row>
    <row r="298" spans="1:17" x14ac:dyDescent="0.2">
      <c r="A298" s="112"/>
      <c r="B298" s="84"/>
      <c r="C298" s="628"/>
      <c r="D298" s="628"/>
      <c r="E298" s="92"/>
      <c r="F298" s="90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5"/>
    </row>
    <row r="299" spans="1:17" x14ac:dyDescent="0.2">
      <c r="A299" s="112"/>
      <c r="B299" s="84"/>
      <c r="C299" s="628"/>
      <c r="D299" s="628"/>
      <c r="E299" s="92"/>
      <c r="F299" s="90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5"/>
    </row>
    <row r="300" spans="1:17" x14ac:dyDescent="0.2">
      <c r="A300" s="112"/>
      <c r="B300" s="84"/>
      <c r="C300" s="628"/>
      <c r="D300" s="628"/>
      <c r="E300" s="92"/>
      <c r="F300" s="90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5"/>
    </row>
    <row r="301" spans="1:17" x14ac:dyDescent="0.2">
      <c r="A301" s="112"/>
      <c r="B301" s="84"/>
      <c r="C301" s="628"/>
      <c r="D301" s="628"/>
      <c r="E301" s="92"/>
      <c r="F301" s="90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5"/>
    </row>
    <row r="302" spans="1:17" x14ac:dyDescent="0.2">
      <c r="A302" s="112"/>
      <c r="B302" s="84"/>
      <c r="C302" s="628"/>
      <c r="D302" s="628"/>
      <c r="E302" s="92"/>
      <c r="F302" s="90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5"/>
    </row>
    <row r="303" spans="1:17" x14ac:dyDescent="0.2">
      <c r="A303" s="112"/>
      <c r="B303" s="84"/>
      <c r="C303" s="628"/>
      <c r="D303" s="628"/>
      <c r="E303" s="92"/>
      <c r="F303" s="90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5"/>
    </row>
    <row r="304" spans="1:17" x14ac:dyDescent="0.2">
      <c r="A304" s="112"/>
      <c r="B304" s="84"/>
      <c r="C304" s="628"/>
      <c r="D304" s="628"/>
      <c r="E304" s="92"/>
      <c r="F304" s="90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5"/>
    </row>
    <row r="305" spans="1:17" x14ac:dyDescent="0.2">
      <c r="A305" s="112"/>
      <c r="B305" s="84"/>
      <c r="C305" s="628"/>
      <c r="D305" s="628"/>
      <c r="E305" s="92"/>
      <c r="F305" s="904"/>
      <c r="G305" s="84"/>
      <c r="H305" s="84"/>
      <c r="I305" s="84"/>
      <c r="J305" s="84"/>
      <c r="K305" s="84"/>
      <c r="L305" s="84"/>
      <c r="M305" s="84"/>
      <c r="N305" s="84"/>
      <c r="O305" s="84"/>
      <c r="P305" s="84"/>
      <c r="Q305" s="85"/>
    </row>
    <row r="306" spans="1:17" x14ac:dyDescent="0.2">
      <c r="A306" s="112"/>
      <c r="B306" s="84"/>
      <c r="C306" s="628"/>
      <c r="D306" s="628"/>
      <c r="E306" s="92"/>
      <c r="F306" s="90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5"/>
    </row>
    <row r="307" spans="1:17" x14ac:dyDescent="0.2">
      <c r="A307" s="112"/>
      <c r="B307" s="84"/>
      <c r="C307" s="628"/>
      <c r="D307" s="628"/>
      <c r="E307" s="92"/>
      <c r="F307" s="90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5"/>
    </row>
    <row r="308" spans="1:17" x14ac:dyDescent="0.2">
      <c r="A308" s="112"/>
      <c r="B308" s="84"/>
      <c r="C308" s="628"/>
      <c r="D308" s="628"/>
      <c r="E308" s="92"/>
      <c r="F308" s="90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5"/>
    </row>
    <row r="309" spans="1:17" x14ac:dyDescent="0.2">
      <c r="A309" s="112"/>
      <c r="B309" s="84"/>
      <c r="C309" s="628"/>
      <c r="D309" s="628"/>
      <c r="E309" s="92"/>
      <c r="F309" s="90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5"/>
    </row>
    <row r="310" spans="1:17" x14ac:dyDescent="0.2">
      <c r="A310" s="112"/>
      <c r="B310" s="84"/>
      <c r="C310" s="628"/>
      <c r="D310" s="628"/>
      <c r="E310" s="92"/>
      <c r="F310" s="90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5"/>
    </row>
    <row r="311" spans="1:17" x14ac:dyDescent="0.2">
      <c r="A311" s="112"/>
      <c r="B311" s="84"/>
      <c r="C311" s="628"/>
      <c r="D311" s="628"/>
      <c r="E311" s="92"/>
      <c r="F311" s="90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5"/>
    </row>
    <row r="312" spans="1:17" x14ac:dyDescent="0.2">
      <c r="A312" s="112"/>
      <c r="B312" s="84"/>
      <c r="C312" s="628"/>
      <c r="D312" s="628"/>
      <c r="E312" s="92"/>
      <c r="F312" s="90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5"/>
    </row>
    <row r="313" spans="1:17" x14ac:dyDescent="0.2">
      <c r="A313" s="112"/>
      <c r="B313" s="84"/>
      <c r="C313" s="628"/>
      <c r="D313" s="628"/>
      <c r="E313" s="92"/>
      <c r="F313" s="90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5"/>
    </row>
    <row r="314" spans="1:17" x14ac:dyDescent="0.2">
      <c r="A314" s="112"/>
      <c r="B314" s="84"/>
      <c r="C314" s="628"/>
      <c r="D314" s="628"/>
      <c r="E314" s="92"/>
      <c r="F314" s="904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5"/>
    </row>
    <row r="315" spans="1:17" x14ac:dyDescent="0.2">
      <c r="A315" s="112"/>
      <c r="B315" s="84"/>
      <c r="C315" s="628"/>
      <c r="D315" s="628"/>
      <c r="E315" s="92"/>
      <c r="F315" s="90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5"/>
    </row>
    <row r="316" spans="1:17" x14ac:dyDescent="0.2">
      <c r="A316" s="112"/>
      <c r="B316" s="84"/>
      <c r="C316" s="628"/>
      <c r="D316" s="628"/>
      <c r="E316" s="92"/>
      <c r="F316" s="90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5"/>
    </row>
    <row r="317" spans="1:17" x14ac:dyDescent="0.2">
      <c r="A317" s="112"/>
      <c r="B317" s="84"/>
      <c r="C317" s="628"/>
      <c r="D317" s="628"/>
      <c r="E317" s="92"/>
      <c r="F317" s="90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5"/>
    </row>
    <row r="318" spans="1:17" x14ac:dyDescent="0.2">
      <c r="A318" s="112"/>
      <c r="B318" s="84"/>
      <c r="C318" s="628"/>
      <c r="D318" s="628"/>
      <c r="E318" s="92"/>
      <c r="F318" s="90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5"/>
    </row>
    <row r="319" spans="1:17" x14ac:dyDescent="0.2">
      <c r="A319" s="112"/>
      <c r="B319" s="84"/>
      <c r="C319" s="628"/>
      <c r="D319" s="628"/>
      <c r="E319" s="92"/>
      <c r="F319" s="90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5"/>
    </row>
    <row r="320" spans="1:17" x14ac:dyDescent="0.2">
      <c r="A320" s="112"/>
      <c r="B320" s="84"/>
      <c r="C320" s="628"/>
      <c r="D320" s="628"/>
      <c r="E320" s="92"/>
      <c r="F320" s="90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5"/>
    </row>
    <row r="321" spans="1:17" x14ac:dyDescent="0.2">
      <c r="A321" s="112"/>
      <c r="B321" s="84"/>
      <c r="C321" s="628"/>
      <c r="D321" s="628"/>
      <c r="E321" s="92"/>
      <c r="F321" s="90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5"/>
    </row>
    <row r="322" spans="1:17" x14ac:dyDescent="0.2">
      <c r="A322" s="112"/>
      <c r="B322" s="84"/>
      <c r="C322" s="628"/>
      <c r="D322" s="628"/>
      <c r="E322" s="92"/>
      <c r="F322" s="90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5"/>
    </row>
    <row r="323" spans="1:17" x14ac:dyDescent="0.2">
      <c r="A323" s="112"/>
      <c r="B323" s="84"/>
      <c r="C323" s="628"/>
      <c r="D323" s="628"/>
      <c r="E323" s="92"/>
      <c r="F323" s="90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5"/>
    </row>
    <row r="324" spans="1:17" x14ac:dyDescent="0.2">
      <c r="A324" s="112"/>
      <c r="B324" s="84"/>
      <c r="C324" s="628"/>
      <c r="D324" s="628"/>
      <c r="E324" s="92"/>
      <c r="F324" s="90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5"/>
    </row>
    <row r="325" spans="1:17" x14ac:dyDescent="0.2">
      <c r="A325" s="112"/>
      <c r="B325" s="84"/>
      <c r="C325" s="628"/>
      <c r="D325" s="628"/>
      <c r="E325" s="92"/>
      <c r="F325" s="90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5"/>
    </row>
    <row r="326" spans="1:17" x14ac:dyDescent="0.2">
      <c r="A326" s="112"/>
      <c r="B326" s="84"/>
      <c r="C326" s="628"/>
      <c r="D326" s="628"/>
      <c r="E326" s="92"/>
      <c r="F326" s="90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5"/>
    </row>
    <row r="327" spans="1:17" x14ac:dyDescent="0.2">
      <c r="A327" s="112"/>
      <c r="B327" s="84"/>
      <c r="C327" s="628"/>
      <c r="D327" s="628"/>
      <c r="E327" s="92"/>
      <c r="F327" s="90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5"/>
    </row>
    <row r="328" spans="1:17" x14ac:dyDescent="0.2">
      <c r="A328" s="112"/>
      <c r="B328" s="84"/>
      <c r="C328" s="628"/>
      <c r="D328" s="628"/>
      <c r="E328" s="92"/>
      <c r="F328" s="90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5"/>
    </row>
    <row r="329" spans="1:17" x14ac:dyDescent="0.2">
      <c r="A329" s="112"/>
      <c r="B329" s="84"/>
      <c r="C329" s="628"/>
      <c r="D329" s="628"/>
      <c r="E329" s="92"/>
      <c r="F329" s="90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5"/>
    </row>
    <row r="330" spans="1:17" x14ac:dyDescent="0.2">
      <c r="A330" s="112"/>
      <c r="B330" s="84"/>
      <c r="C330" s="628"/>
      <c r="D330" s="628"/>
      <c r="E330" s="92"/>
      <c r="F330" s="90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5"/>
    </row>
    <row r="331" spans="1:17" x14ac:dyDescent="0.2">
      <c r="A331" s="112"/>
      <c r="B331" s="84"/>
      <c r="C331" s="628"/>
      <c r="D331" s="628"/>
      <c r="E331" s="92"/>
      <c r="F331" s="90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5"/>
    </row>
    <row r="332" spans="1:17" x14ac:dyDescent="0.2">
      <c r="A332" s="112"/>
      <c r="B332" s="84"/>
      <c r="C332" s="628"/>
      <c r="D332" s="628"/>
      <c r="E332" s="92"/>
      <c r="F332" s="90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5"/>
    </row>
    <row r="333" spans="1:17" x14ac:dyDescent="0.2">
      <c r="A333" s="112"/>
      <c r="B333" s="84"/>
      <c r="C333" s="628"/>
      <c r="D333" s="628"/>
      <c r="E333" s="92"/>
      <c r="F333" s="90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5"/>
    </row>
    <row r="334" spans="1:17" x14ac:dyDescent="0.2">
      <c r="A334" s="112"/>
      <c r="B334" s="84"/>
      <c r="C334" s="628"/>
      <c r="D334" s="628"/>
      <c r="E334" s="92"/>
      <c r="F334" s="90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5"/>
    </row>
    <row r="335" spans="1:17" x14ac:dyDescent="0.2">
      <c r="A335" s="112"/>
      <c r="B335" s="84"/>
      <c r="C335" s="628"/>
      <c r="D335" s="628"/>
      <c r="E335" s="92"/>
      <c r="F335" s="90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5"/>
    </row>
    <row r="336" spans="1:17" x14ac:dyDescent="0.2">
      <c r="A336" s="112"/>
      <c r="B336" s="84"/>
      <c r="C336" s="628"/>
      <c r="D336" s="628"/>
      <c r="E336" s="92"/>
      <c r="F336" s="90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5"/>
    </row>
    <row r="337" spans="1:17" x14ac:dyDescent="0.2">
      <c r="A337" s="112"/>
      <c r="B337" s="84"/>
      <c r="C337" s="628"/>
      <c r="D337" s="628"/>
      <c r="E337" s="92"/>
      <c r="F337" s="90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5"/>
    </row>
    <row r="338" spans="1:17" x14ac:dyDescent="0.2">
      <c r="A338" s="112"/>
      <c r="B338" s="84"/>
      <c r="C338" s="628"/>
      <c r="D338" s="628"/>
      <c r="E338" s="92"/>
      <c r="F338" s="90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5"/>
    </row>
    <row r="339" spans="1:17" x14ac:dyDescent="0.2">
      <c r="A339" s="112"/>
      <c r="B339" s="84"/>
      <c r="C339" s="628"/>
      <c r="D339" s="628"/>
      <c r="E339" s="92"/>
      <c r="F339" s="904"/>
      <c r="G339" s="84"/>
      <c r="H339" s="84"/>
      <c r="I339" s="84"/>
      <c r="J339" s="84"/>
      <c r="K339" s="84"/>
      <c r="L339" s="84"/>
      <c r="M339" s="84"/>
      <c r="N339" s="84"/>
      <c r="O339" s="84"/>
      <c r="P339" s="84"/>
      <c r="Q339" s="85"/>
    </row>
    <row r="340" spans="1:17" x14ac:dyDescent="0.2">
      <c r="A340" s="112"/>
      <c r="B340" s="84"/>
      <c r="C340" s="628"/>
      <c r="D340" s="628"/>
      <c r="E340" s="92"/>
      <c r="F340" s="904"/>
      <c r="G340" s="84"/>
      <c r="H340" s="84"/>
      <c r="I340" s="84"/>
      <c r="J340" s="84"/>
      <c r="K340" s="84"/>
      <c r="L340" s="84"/>
      <c r="M340" s="84"/>
      <c r="N340" s="84"/>
      <c r="O340" s="84"/>
      <c r="P340" s="84"/>
      <c r="Q340" s="85"/>
    </row>
    <row r="341" spans="1:17" x14ac:dyDescent="0.2">
      <c r="A341" s="112"/>
      <c r="B341" s="84"/>
      <c r="C341" s="628"/>
      <c r="D341" s="628"/>
      <c r="E341" s="92"/>
      <c r="F341" s="904"/>
      <c r="G341" s="84"/>
      <c r="H341" s="84"/>
      <c r="I341" s="84"/>
      <c r="J341" s="84"/>
      <c r="K341" s="84"/>
      <c r="L341" s="84"/>
      <c r="M341" s="84"/>
      <c r="N341" s="84"/>
      <c r="O341" s="84"/>
      <c r="P341" s="84"/>
      <c r="Q341" s="85"/>
    </row>
    <row r="342" spans="1:17" x14ac:dyDescent="0.2">
      <c r="A342" s="112"/>
      <c r="B342" s="84"/>
      <c r="C342" s="628"/>
      <c r="D342" s="628"/>
      <c r="E342" s="92"/>
      <c r="F342" s="904"/>
      <c r="G342" s="84"/>
      <c r="H342" s="84"/>
      <c r="I342" s="84"/>
      <c r="J342" s="84"/>
      <c r="K342" s="84"/>
      <c r="L342" s="84"/>
      <c r="M342" s="84"/>
      <c r="N342" s="84"/>
      <c r="O342" s="84"/>
      <c r="P342" s="84"/>
      <c r="Q342" s="85"/>
    </row>
    <row r="343" spans="1:17" x14ac:dyDescent="0.2">
      <c r="A343" s="112"/>
      <c r="B343" s="84"/>
      <c r="C343" s="628"/>
      <c r="D343" s="628"/>
      <c r="E343" s="92"/>
      <c r="F343" s="904"/>
      <c r="G343" s="84"/>
      <c r="H343" s="84"/>
      <c r="I343" s="84"/>
      <c r="J343" s="84"/>
      <c r="K343" s="84"/>
      <c r="L343" s="84"/>
      <c r="M343" s="84"/>
      <c r="N343" s="84"/>
      <c r="O343" s="84"/>
      <c r="P343" s="84"/>
      <c r="Q343" s="85"/>
    </row>
    <row r="344" spans="1:17" x14ac:dyDescent="0.2">
      <c r="A344" s="112"/>
      <c r="B344" s="84"/>
      <c r="C344" s="628"/>
      <c r="D344" s="628"/>
      <c r="E344" s="92"/>
      <c r="F344" s="904"/>
      <c r="G344" s="84"/>
      <c r="H344" s="84"/>
      <c r="I344" s="84"/>
      <c r="J344" s="84"/>
      <c r="K344" s="84"/>
      <c r="L344" s="84"/>
      <c r="M344" s="84"/>
      <c r="N344" s="84"/>
      <c r="O344" s="84"/>
      <c r="P344" s="84"/>
      <c r="Q344" s="85"/>
    </row>
    <row r="345" spans="1:17" x14ac:dyDescent="0.2">
      <c r="A345" s="112"/>
      <c r="B345" s="84"/>
      <c r="C345" s="628"/>
      <c r="D345" s="628"/>
      <c r="E345" s="92"/>
      <c r="F345" s="904"/>
      <c r="G345" s="84"/>
      <c r="H345" s="84"/>
      <c r="I345" s="84"/>
      <c r="J345" s="84"/>
      <c r="K345" s="84"/>
      <c r="L345" s="84"/>
      <c r="M345" s="84"/>
      <c r="N345" s="84"/>
      <c r="O345" s="84"/>
      <c r="P345" s="84"/>
      <c r="Q345" s="85"/>
    </row>
    <row r="346" spans="1:17" x14ac:dyDescent="0.2">
      <c r="A346" s="112"/>
      <c r="B346" s="84"/>
      <c r="C346" s="628"/>
      <c r="D346" s="628"/>
      <c r="E346" s="92"/>
      <c r="F346" s="904"/>
      <c r="G346" s="84"/>
      <c r="H346" s="84"/>
      <c r="I346" s="84"/>
      <c r="J346" s="84"/>
      <c r="K346" s="84"/>
      <c r="L346" s="84"/>
      <c r="M346" s="84"/>
      <c r="N346" s="84"/>
      <c r="O346" s="84"/>
      <c r="P346" s="84"/>
      <c r="Q346" s="85"/>
    </row>
    <row r="347" spans="1:17" x14ac:dyDescent="0.2">
      <c r="A347" s="112"/>
      <c r="B347" s="84"/>
      <c r="C347" s="628"/>
      <c r="D347" s="628"/>
      <c r="E347" s="92"/>
      <c r="F347" s="904"/>
      <c r="G347" s="84"/>
      <c r="H347" s="84"/>
      <c r="I347" s="84"/>
      <c r="J347" s="84"/>
      <c r="K347" s="84"/>
      <c r="L347" s="84"/>
      <c r="M347" s="84"/>
      <c r="N347" s="84"/>
      <c r="O347" s="84"/>
      <c r="P347" s="84"/>
      <c r="Q347" s="85"/>
    </row>
    <row r="348" spans="1:17" x14ac:dyDescent="0.2">
      <c r="A348" s="112"/>
      <c r="B348" s="84"/>
      <c r="C348" s="628"/>
      <c r="D348" s="628"/>
      <c r="E348" s="92"/>
      <c r="F348" s="904"/>
      <c r="G348" s="84"/>
      <c r="H348" s="84"/>
      <c r="I348" s="84"/>
      <c r="J348" s="84"/>
      <c r="K348" s="84"/>
      <c r="L348" s="84"/>
      <c r="M348" s="84"/>
      <c r="N348" s="84"/>
      <c r="O348" s="84"/>
      <c r="P348" s="84"/>
      <c r="Q348" s="85"/>
    </row>
    <row r="349" spans="1:17" x14ac:dyDescent="0.2">
      <c r="A349" s="112"/>
      <c r="B349" s="84"/>
      <c r="C349" s="628"/>
      <c r="D349" s="628"/>
      <c r="E349" s="92"/>
      <c r="F349" s="904"/>
      <c r="G349" s="84"/>
      <c r="H349" s="84"/>
      <c r="I349" s="84"/>
      <c r="J349" s="84"/>
      <c r="K349" s="84"/>
      <c r="L349" s="84"/>
      <c r="M349" s="84"/>
      <c r="N349" s="84"/>
      <c r="O349" s="84"/>
      <c r="P349" s="84"/>
      <c r="Q349" s="85"/>
    </row>
    <row r="350" spans="1:17" x14ac:dyDescent="0.2">
      <c r="A350" s="112"/>
      <c r="B350" s="84"/>
      <c r="C350" s="628"/>
      <c r="D350" s="628"/>
      <c r="E350" s="92"/>
      <c r="F350" s="904"/>
      <c r="G350" s="84"/>
      <c r="H350" s="84"/>
      <c r="I350" s="84"/>
      <c r="J350" s="84"/>
      <c r="K350" s="84"/>
      <c r="L350" s="84"/>
      <c r="M350" s="84"/>
      <c r="N350" s="84"/>
      <c r="O350" s="84"/>
      <c r="P350" s="84"/>
      <c r="Q350" s="85"/>
    </row>
    <row r="351" spans="1:17" x14ac:dyDescent="0.2">
      <c r="A351" s="112"/>
      <c r="B351" s="84"/>
      <c r="C351" s="628"/>
      <c r="D351" s="628"/>
      <c r="E351" s="92"/>
      <c r="F351" s="904"/>
      <c r="G351" s="84"/>
      <c r="H351" s="84"/>
      <c r="I351" s="84"/>
      <c r="J351" s="84"/>
      <c r="K351" s="84"/>
      <c r="L351" s="84"/>
      <c r="M351" s="84"/>
      <c r="N351" s="84"/>
      <c r="O351" s="84"/>
      <c r="P351" s="84"/>
      <c r="Q351" s="85"/>
    </row>
    <row r="352" spans="1:17" x14ac:dyDescent="0.2">
      <c r="A352" s="112"/>
      <c r="B352" s="84"/>
      <c r="C352" s="628"/>
      <c r="D352" s="628"/>
      <c r="E352" s="92"/>
      <c r="F352" s="904"/>
      <c r="G352" s="84"/>
      <c r="H352" s="84"/>
      <c r="I352" s="84"/>
      <c r="J352" s="84"/>
      <c r="K352" s="84"/>
      <c r="L352" s="84"/>
      <c r="M352" s="84"/>
      <c r="N352" s="84"/>
      <c r="O352" s="84"/>
      <c r="P352" s="84"/>
      <c r="Q352" s="85"/>
    </row>
    <row r="353" spans="1:17" x14ac:dyDescent="0.2">
      <c r="A353" s="112"/>
      <c r="B353" s="84"/>
      <c r="C353" s="628"/>
      <c r="D353" s="628"/>
      <c r="E353" s="92"/>
      <c r="F353" s="904"/>
      <c r="G353" s="84"/>
      <c r="H353" s="84"/>
      <c r="I353" s="84"/>
      <c r="J353" s="84"/>
      <c r="K353" s="84"/>
      <c r="L353" s="84"/>
      <c r="M353" s="84"/>
      <c r="N353" s="84"/>
      <c r="O353" s="84"/>
      <c r="P353" s="84"/>
      <c r="Q353" s="85"/>
    </row>
    <row r="354" spans="1:17" x14ac:dyDescent="0.2">
      <c r="A354" s="112"/>
      <c r="B354" s="84"/>
      <c r="C354" s="628"/>
      <c r="D354" s="628"/>
      <c r="E354" s="92"/>
      <c r="F354" s="904"/>
      <c r="G354" s="84"/>
      <c r="H354" s="84"/>
      <c r="I354" s="84"/>
      <c r="J354" s="84"/>
      <c r="K354" s="84"/>
      <c r="L354" s="84"/>
      <c r="M354" s="84"/>
      <c r="N354" s="84"/>
      <c r="O354" s="84"/>
      <c r="P354" s="84"/>
      <c r="Q354" s="85"/>
    </row>
    <row r="355" spans="1:17" x14ac:dyDescent="0.2">
      <c r="A355" s="112"/>
      <c r="B355" s="84"/>
      <c r="C355" s="628"/>
      <c r="D355" s="628"/>
      <c r="E355" s="92"/>
      <c r="F355" s="904"/>
      <c r="G355" s="84"/>
      <c r="H355" s="84"/>
      <c r="I355" s="84"/>
      <c r="J355" s="84"/>
      <c r="K355" s="84"/>
      <c r="L355" s="84"/>
      <c r="M355" s="84"/>
      <c r="N355" s="84"/>
      <c r="O355" s="84"/>
      <c r="P355" s="84"/>
      <c r="Q355" s="85"/>
    </row>
    <row r="356" spans="1:17" x14ac:dyDescent="0.2">
      <c r="A356" s="112"/>
      <c r="B356" s="84"/>
      <c r="C356" s="628"/>
      <c r="D356" s="628"/>
      <c r="E356" s="92"/>
      <c r="F356" s="904"/>
      <c r="G356" s="84"/>
      <c r="H356" s="84"/>
      <c r="I356" s="84"/>
      <c r="J356" s="84"/>
      <c r="K356" s="84"/>
      <c r="L356" s="84"/>
      <c r="M356" s="84"/>
      <c r="N356" s="84"/>
      <c r="O356" s="84"/>
      <c r="P356" s="84"/>
      <c r="Q356" s="85"/>
    </row>
    <row r="357" spans="1:17" x14ac:dyDescent="0.2">
      <c r="A357" s="112"/>
      <c r="B357" s="84"/>
      <c r="C357" s="628"/>
      <c r="D357" s="628"/>
      <c r="E357" s="92"/>
      <c r="F357" s="904"/>
      <c r="G357" s="84"/>
      <c r="H357" s="84"/>
      <c r="I357" s="84"/>
      <c r="J357" s="84"/>
      <c r="K357" s="84"/>
      <c r="L357" s="84"/>
      <c r="M357" s="84"/>
      <c r="N357" s="84"/>
      <c r="O357" s="84"/>
      <c r="P357" s="84"/>
      <c r="Q357" s="85"/>
    </row>
    <row r="358" spans="1:17" x14ac:dyDescent="0.2">
      <c r="A358" s="112"/>
      <c r="B358" s="84"/>
      <c r="C358" s="628"/>
      <c r="D358" s="628"/>
      <c r="E358" s="92"/>
      <c r="F358" s="904"/>
      <c r="G358" s="84"/>
      <c r="H358" s="84"/>
      <c r="I358" s="84"/>
      <c r="J358" s="84"/>
      <c r="K358" s="84"/>
      <c r="L358" s="84"/>
      <c r="M358" s="84"/>
      <c r="N358" s="84"/>
      <c r="O358" s="84"/>
      <c r="P358" s="84"/>
      <c r="Q358" s="85"/>
    </row>
    <row r="359" spans="1:17" x14ac:dyDescent="0.2">
      <c r="A359" s="112"/>
      <c r="B359" s="84"/>
      <c r="C359" s="628"/>
      <c r="D359" s="628"/>
      <c r="E359" s="92"/>
      <c r="F359" s="904"/>
      <c r="G359" s="84"/>
      <c r="H359" s="84"/>
      <c r="I359" s="84"/>
      <c r="J359" s="84"/>
      <c r="K359" s="84"/>
      <c r="L359" s="84"/>
      <c r="M359" s="84"/>
      <c r="N359" s="84"/>
      <c r="O359" s="84"/>
      <c r="P359" s="84"/>
      <c r="Q359" s="85"/>
    </row>
    <row r="360" spans="1:17" x14ac:dyDescent="0.2">
      <c r="A360" s="112"/>
      <c r="B360" s="84"/>
      <c r="C360" s="628"/>
      <c r="D360" s="628"/>
      <c r="E360" s="92"/>
      <c r="F360" s="904"/>
      <c r="G360" s="84"/>
      <c r="H360" s="84"/>
      <c r="I360" s="84"/>
      <c r="J360" s="84"/>
      <c r="K360" s="84"/>
      <c r="L360" s="84"/>
      <c r="M360" s="84"/>
      <c r="N360" s="84"/>
      <c r="O360" s="84"/>
      <c r="P360" s="84"/>
      <c r="Q360" s="85"/>
    </row>
    <row r="361" spans="1:17" x14ac:dyDescent="0.2">
      <c r="A361" s="112"/>
      <c r="B361" s="84"/>
      <c r="C361" s="628"/>
      <c r="D361" s="628"/>
      <c r="E361" s="92"/>
      <c r="F361" s="904"/>
      <c r="G361" s="84"/>
      <c r="H361" s="84"/>
      <c r="I361" s="84"/>
      <c r="J361" s="84"/>
      <c r="K361" s="84"/>
      <c r="L361" s="84"/>
      <c r="M361" s="84"/>
      <c r="N361" s="84"/>
      <c r="O361" s="84"/>
      <c r="P361" s="84"/>
      <c r="Q361" s="85"/>
    </row>
    <row r="362" spans="1:17" x14ac:dyDescent="0.2">
      <c r="A362" s="112"/>
      <c r="B362" s="84"/>
      <c r="C362" s="628"/>
      <c r="D362" s="628"/>
      <c r="E362" s="92"/>
      <c r="F362" s="904"/>
      <c r="G362" s="84"/>
      <c r="H362" s="84"/>
      <c r="I362" s="84"/>
      <c r="J362" s="84"/>
      <c r="K362" s="84"/>
      <c r="L362" s="84"/>
      <c r="M362" s="84"/>
      <c r="N362" s="84"/>
      <c r="O362" s="84"/>
      <c r="P362" s="84"/>
      <c r="Q362" s="85"/>
    </row>
    <row r="363" spans="1:17" x14ac:dyDescent="0.2">
      <c r="A363" s="112"/>
      <c r="B363" s="84"/>
      <c r="C363" s="628"/>
      <c r="D363" s="628"/>
      <c r="E363" s="92"/>
      <c r="F363" s="904"/>
      <c r="G363" s="84"/>
      <c r="H363" s="84"/>
      <c r="I363" s="84"/>
      <c r="J363" s="84"/>
      <c r="K363" s="84"/>
      <c r="L363" s="84"/>
      <c r="M363" s="84"/>
      <c r="N363" s="84"/>
      <c r="O363" s="84"/>
      <c r="P363" s="84"/>
      <c r="Q363" s="85"/>
    </row>
    <row r="364" spans="1:17" x14ac:dyDescent="0.2">
      <c r="A364" s="112"/>
      <c r="B364" s="84"/>
      <c r="C364" s="628"/>
      <c r="D364" s="628"/>
      <c r="E364" s="92"/>
      <c r="F364" s="904"/>
      <c r="G364" s="84"/>
      <c r="H364" s="84"/>
      <c r="I364" s="84"/>
      <c r="J364" s="84"/>
      <c r="K364" s="84"/>
      <c r="L364" s="84"/>
      <c r="M364" s="84"/>
      <c r="N364" s="84"/>
      <c r="O364" s="84"/>
      <c r="P364" s="84"/>
      <c r="Q364" s="85"/>
    </row>
    <row r="365" spans="1:17" x14ac:dyDescent="0.2">
      <c r="A365" s="112"/>
      <c r="B365" s="84"/>
      <c r="C365" s="628"/>
      <c r="D365" s="628"/>
      <c r="E365" s="92"/>
      <c r="F365" s="904"/>
      <c r="G365" s="84"/>
      <c r="H365" s="84"/>
      <c r="I365" s="84"/>
      <c r="J365" s="84"/>
      <c r="K365" s="84"/>
      <c r="L365" s="84"/>
      <c r="M365" s="84"/>
      <c r="N365" s="84"/>
      <c r="O365" s="84"/>
      <c r="P365" s="84"/>
      <c r="Q365" s="85"/>
    </row>
    <row r="366" spans="1:17" x14ac:dyDescent="0.2">
      <c r="A366" s="112"/>
      <c r="B366" s="84"/>
      <c r="C366" s="628"/>
      <c r="D366" s="628"/>
      <c r="E366" s="92"/>
      <c r="F366" s="904"/>
      <c r="G366" s="84"/>
      <c r="H366" s="84"/>
      <c r="I366" s="84"/>
      <c r="J366" s="84"/>
      <c r="K366" s="84"/>
      <c r="L366" s="84"/>
      <c r="M366" s="84"/>
      <c r="N366" s="84"/>
      <c r="O366" s="84"/>
      <c r="P366" s="84"/>
      <c r="Q366" s="85"/>
    </row>
    <row r="367" spans="1:17" x14ac:dyDescent="0.2">
      <c r="A367" s="112"/>
      <c r="B367" s="84"/>
      <c r="C367" s="628"/>
      <c r="D367" s="628"/>
      <c r="E367" s="92"/>
      <c r="F367" s="904"/>
      <c r="G367" s="84"/>
      <c r="H367" s="84"/>
      <c r="I367" s="84"/>
      <c r="J367" s="84"/>
      <c r="K367" s="84"/>
      <c r="L367" s="84"/>
      <c r="M367" s="84"/>
      <c r="N367" s="84"/>
      <c r="O367" s="84"/>
      <c r="P367" s="84"/>
      <c r="Q367" s="85"/>
    </row>
    <row r="368" spans="1:17" x14ac:dyDescent="0.2">
      <c r="A368" s="112"/>
      <c r="B368" s="84"/>
      <c r="C368" s="628"/>
      <c r="D368" s="628"/>
      <c r="E368" s="92"/>
      <c r="F368" s="904"/>
      <c r="G368" s="84"/>
      <c r="H368" s="84"/>
      <c r="I368" s="84"/>
      <c r="J368" s="84"/>
      <c r="K368" s="84"/>
      <c r="L368" s="84"/>
      <c r="M368" s="84"/>
      <c r="N368" s="84"/>
      <c r="O368" s="84"/>
      <c r="P368" s="84"/>
      <c r="Q368" s="85"/>
    </row>
    <row r="369" spans="1:17" x14ac:dyDescent="0.2">
      <c r="A369" s="112"/>
      <c r="B369" s="84"/>
      <c r="C369" s="628"/>
      <c r="D369" s="628"/>
      <c r="E369" s="92"/>
      <c r="F369" s="904"/>
      <c r="G369" s="84"/>
      <c r="H369" s="84"/>
      <c r="I369" s="84"/>
      <c r="J369" s="84"/>
      <c r="K369" s="84"/>
      <c r="L369" s="84"/>
      <c r="M369" s="84"/>
      <c r="N369" s="84"/>
      <c r="O369" s="84"/>
      <c r="P369" s="84"/>
      <c r="Q369" s="85"/>
    </row>
    <row r="370" spans="1:17" x14ac:dyDescent="0.2">
      <c r="A370" s="112"/>
      <c r="B370" s="84"/>
      <c r="C370" s="628"/>
      <c r="D370" s="628"/>
      <c r="E370" s="92"/>
      <c r="F370" s="90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5"/>
    </row>
    <row r="371" spans="1:17" x14ac:dyDescent="0.2">
      <c r="A371" s="112"/>
      <c r="B371" s="84"/>
      <c r="C371" s="628"/>
      <c r="D371" s="628"/>
      <c r="E371" s="92"/>
      <c r="F371" s="904"/>
      <c r="G371" s="84"/>
      <c r="H371" s="84"/>
      <c r="I371" s="84"/>
      <c r="J371" s="84"/>
      <c r="K371" s="84"/>
      <c r="L371" s="84"/>
      <c r="M371" s="84"/>
      <c r="N371" s="84"/>
      <c r="O371" s="84"/>
      <c r="P371" s="84"/>
      <c r="Q371" s="85"/>
    </row>
    <row r="372" spans="1:17" x14ac:dyDescent="0.2">
      <c r="A372" s="112"/>
      <c r="B372" s="84"/>
      <c r="C372" s="628"/>
      <c r="D372" s="628"/>
      <c r="E372" s="92"/>
      <c r="F372" s="904"/>
      <c r="G372" s="84"/>
      <c r="H372" s="84"/>
      <c r="I372" s="84"/>
      <c r="J372" s="84"/>
      <c r="K372" s="84"/>
      <c r="L372" s="84"/>
      <c r="M372" s="84"/>
      <c r="N372" s="84"/>
      <c r="O372" s="84"/>
      <c r="P372" s="84"/>
      <c r="Q372" s="85"/>
    </row>
    <row r="373" spans="1:17" x14ac:dyDescent="0.2">
      <c r="A373" s="112"/>
      <c r="B373" s="84"/>
      <c r="C373" s="628"/>
      <c r="D373" s="628"/>
      <c r="E373" s="92"/>
      <c r="F373" s="904"/>
      <c r="G373" s="84"/>
      <c r="H373" s="84"/>
      <c r="I373" s="84"/>
      <c r="J373" s="84"/>
      <c r="K373" s="84"/>
      <c r="L373" s="84"/>
      <c r="M373" s="84"/>
      <c r="N373" s="84"/>
      <c r="O373" s="84"/>
      <c r="P373" s="84"/>
      <c r="Q373" s="85"/>
    </row>
    <row r="374" spans="1:17" x14ac:dyDescent="0.2">
      <c r="A374" s="112"/>
      <c r="B374" s="84"/>
      <c r="C374" s="628"/>
      <c r="D374" s="628"/>
      <c r="E374" s="92"/>
      <c r="F374" s="904"/>
      <c r="G374" s="84"/>
      <c r="H374" s="84"/>
      <c r="I374" s="84"/>
      <c r="J374" s="84"/>
      <c r="K374" s="84"/>
      <c r="L374" s="84"/>
      <c r="M374" s="84"/>
      <c r="N374" s="84"/>
      <c r="O374" s="84"/>
      <c r="P374" s="84"/>
      <c r="Q374" s="85"/>
    </row>
    <row r="375" spans="1:17" x14ac:dyDescent="0.2">
      <c r="A375" s="112"/>
      <c r="B375" s="84"/>
      <c r="C375" s="628"/>
      <c r="D375" s="628"/>
      <c r="E375" s="92"/>
      <c r="F375" s="904"/>
      <c r="G375" s="84"/>
      <c r="H375" s="84"/>
      <c r="I375" s="84"/>
      <c r="J375" s="84"/>
      <c r="K375" s="84"/>
      <c r="L375" s="84"/>
      <c r="M375" s="84"/>
      <c r="N375" s="84"/>
      <c r="O375" s="84"/>
      <c r="P375" s="84"/>
      <c r="Q375" s="85"/>
    </row>
    <row r="376" spans="1:17" x14ac:dyDescent="0.2">
      <c r="A376" s="112"/>
      <c r="B376" s="84"/>
      <c r="C376" s="628"/>
      <c r="D376" s="628"/>
      <c r="E376" s="92"/>
      <c r="F376" s="904"/>
      <c r="G376" s="84"/>
      <c r="H376" s="84"/>
      <c r="I376" s="84"/>
      <c r="J376" s="84"/>
      <c r="K376" s="84"/>
      <c r="L376" s="84"/>
      <c r="M376" s="84"/>
      <c r="N376" s="84"/>
      <c r="O376" s="84"/>
      <c r="P376" s="84"/>
      <c r="Q376" s="85"/>
    </row>
    <row r="377" spans="1:17" x14ac:dyDescent="0.2">
      <c r="A377" s="112"/>
      <c r="B377" s="84"/>
      <c r="C377" s="628"/>
      <c r="D377" s="628"/>
      <c r="E377" s="92"/>
      <c r="F377" s="904"/>
      <c r="G377" s="84"/>
      <c r="H377" s="84"/>
      <c r="I377" s="84"/>
      <c r="J377" s="84"/>
      <c r="K377" s="84"/>
      <c r="L377" s="84"/>
      <c r="M377" s="84"/>
      <c r="N377" s="84"/>
      <c r="O377" s="84"/>
      <c r="P377" s="84"/>
      <c r="Q377" s="85"/>
    </row>
    <row r="378" spans="1:17" x14ac:dyDescent="0.2">
      <c r="A378" s="112"/>
      <c r="B378" s="84"/>
      <c r="C378" s="628"/>
      <c r="D378" s="628"/>
      <c r="E378" s="92"/>
      <c r="F378" s="904"/>
      <c r="G378" s="84"/>
      <c r="H378" s="84"/>
      <c r="I378" s="84"/>
      <c r="J378" s="84"/>
      <c r="K378" s="84"/>
      <c r="L378" s="84"/>
      <c r="M378" s="84"/>
      <c r="N378" s="84"/>
      <c r="O378" s="84"/>
      <c r="P378" s="84"/>
      <c r="Q378" s="85"/>
    </row>
    <row r="379" spans="1:17" x14ac:dyDescent="0.2">
      <c r="A379" s="112"/>
      <c r="B379" s="84"/>
      <c r="C379" s="628"/>
      <c r="D379" s="628"/>
      <c r="E379" s="92"/>
      <c r="F379" s="904"/>
      <c r="G379" s="84"/>
      <c r="H379" s="84"/>
      <c r="I379" s="84"/>
      <c r="J379" s="84"/>
      <c r="K379" s="84"/>
      <c r="L379" s="84"/>
      <c r="M379" s="84"/>
      <c r="N379" s="84"/>
      <c r="O379" s="84"/>
      <c r="P379" s="84"/>
      <c r="Q379" s="85"/>
    </row>
    <row r="380" spans="1:17" x14ac:dyDescent="0.2">
      <c r="A380" s="112"/>
      <c r="B380" s="84"/>
      <c r="C380" s="628"/>
      <c r="D380" s="628"/>
      <c r="E380" s="92"/>
      <c r="F380" s="904"/>
      <c r="G380" s="84"/>
      <c r="H380" s="84"/>
      <c r="I380" s="84"/>
      <c r="J380" s="84"/>
      <c r="K380" s="84"/>
      <c r="L380" s="84"/>
      <c r="M380" s="84"/>
      <c r="N380" s="84"/>
      <c r="O380" s="84"/>
      <c r="P380" s="84"/>
      <c r="Q380" s="85"/>
    </row>
    <row r="381" spans="1:17" x14ac:dyDescent="0.2">
      <c r="A381" s="112"/>
      <c r="B381" s="84"/>
      <c r="C381" s="628"/>
      <c r="D381" s="628"/>
      <c r="E381" s="92"/>
      <c r="F381" s="904"/>
      <c r="G381" s="84"/>
      <c r="H381" s="84"/>
      <c r="I381" s="84"/>
      <c r="J381" s="84"/>
      <c r="K381" s="84"/>
      <c r="L381" s="84"/>
      <c r="M381" s="84"/>
      <c r="N381" s="84"/>
      <c r="O381" s="84"/>
      <c r="P381" s="84"/>
      <c r="Q381" s="85"/>
    </row>
    <row r="382" spans="1:17" x14ac:dyDescent="0.2">
      <c r="A382" s="112"/>
      <c r="B382" s="84"/>
      <c r="C382" s="628"/>
      <c r="D382" s="628"/>
      <c r="E382" s="92"/>
      <c r="F382" s="90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5"/>
    </row>
    <row r="383" spans="1:17" x14ac:dyDescent="0.2">
      <c r="A383" s="112"/>
      <c r="B383" s="84"/>
      <c r="C383" s="628"/>
      <c r="D383" s="628"/>
      <c r="E383" s="92"/>
      <c r="F383" s="904"/>
      <c r="G383" s="84"/>
      <c r="H383" s="84"/>
      <c r="I383" s="84"/>
      <c r="J383" s="84"/>
      <c r="K383" s="84"/>
      <c r="L383" s="84"/>
      <c r="M383" s="84"/>
      <c r="N383" s="84"/>
      <c r="O383" s="84"/>
      <c r="P383" s="84"/>
      <c r="Q383" s="85"/>
    </row>
    <row r="384" spans="1:17" x14ac:dyDescent="0.2">
      <c r="A384" s="112"/>
      <c r="B384" s="84"/>
      <c r="C384" s="628"/>
      <c r="D384" s="628"/>
      <c r="E384" s="92"/>
      <c r="F384" s="904"/>
      <c r="G384" s="84"/>
      <c r="H384" s="84"/>
      <c r="I384" s="84"/>
      <c r="J384" s="84"/>
      <c r="K384" s="84"/>
      <c r="L384" s="84"/>
      <c r="M384" s="84"/>
      <c r="N384" s="84"/>
      <c r="O384" s="84"/>
      <c r="P384" s="84"/>
      <c r="Q384" s="85"/>
    </row>
    <row r="385" spans="1:17" x14ac:dyDescent="0.2">
      <c r="A385" s="112"/>
      <c r="B385" s="84"/>
      <c r="C385" s="628"/>
      <c r="D385" s="628"/>
      <c r="E385" s="92"/>
      <c r="F385" s="904"/>
      <c r="G385" s="84"/>
      <c r="H385" s="84"/>
      <c r="I385" s="84"/>
      <c r="J385" s="84"/>
      <c r="K385" s="84"/>
      <c r="L385" s="84"/>
      <c r="M385" s="84"/>
      <c r="N385" s="84"/>
      <c r="O385" s="84"/>
      <c r="P385" s="84"/>
      <c r="Q385" s="85"/>
    </row>
    <row r="386" spans="1:17" x14ac:dyDescent="0.2">
      <c r="A386" s="112"/>
      <c r="B386" s="84"/>
      <c r="C386" s="628"/>
      <c r="D386" s="628"/>
      <c r="E386" s="92"/>
      <c r="F386" s="904"/>
      <c r="G386" s="84"/>
      <c r="H386" s="84"/>
      <c r="I386" s="84"/>
      <c r="J386" s="84"/>
      <c r="K386" s="84"/>
      <c r="L386" s="84"/>
      <c r="M386" s="84"/>
      <c r="N386" s="84"/>
      <c r="O386" s="84"/>
      <c r="P386" s="84"/>
      <c r="Q386" s="85"/>
    </row>
    <row r="387" spans="1:17" x14ac:dyDescent="0.2">
      <c r="A387" s="112"/>
      <c r="B387" s="84"/>
      <c r="C387" s="628"/>
      <c r="D387" s="628"/>
      <c r="E387" s="92"/>
      <c r="F387" s="904"/>
      <c r="G387" s="84"/>
      <c r="H387" s="84"/>
      <c r="I387" s="84"/>
      <c r="J387" s="84"/>
      <c r="K387" s="84"/>
      <c r="L387" s="84"/>
      <c r="M387" s="84"/>
      <c r="N387" s="84"/>
      <c r="O387" s="84"/>
      <c r="P387" s="84"/>
      <c r="Q387" s="85"/>
    </row>
    <row r="388" spans="1:17" x14ac:dyDescent="0.2">
      <c r="A388" s="112"/>
      <c r="B388" s="84"/>
      <c r="C388" s="628"/>
      <c r="D388" s="628"/>
      <c r="E388" s="92"/>
      <c r="F388" s="904"/>
      <c r="G388" s="84"/>
      <c r="H388" s="84"/>
      <c r="I388" s="84"/>
      <c r="J388" s="84"/>
      <c r="K388" s="84"/>
      <c r="L388" s="84"/>
      <c r="M388" s="84"/>
      <c r="N388" s="84"/>
      <c r="O388" s="84"/>
      <c r="P388" s="84"/>
      <c r="Q388" s="85"/>
    </row>
    <row r="389" spans="1:17" x14ac:dyDescent="0.2">
      <c r="A389" s="112"/>
      <c r="B389" s="84"/>
      <c r="C389" s="628"/>
      <c r="D389" s="628"/>
      <c r="E389" s="92"/>
      <c r="F389" s="904"/>
      <c r="G389" s="84"/>
      <c r="H389" s="84"/>
      <c r="I389" s="84"/>
      <c r="J389" s="84"/>
      <c r="K389" s="84"/>
      <c r="L389" s="84"/>
      <c r="M389" s="84"/>
      <c r="N389" s="84"/>
      <c r="O389" s="84"/>
      <c r="P389" s="84"/>
      <c r="Q389" s="85"/>
    </row>
    <row r="390" spans="1:17" x14ac:dyDescent="0.2">
      <c r="A390" s="112"/>
      <c r="B390" s="84"/>
      <c r="C390" s="628"/>
      <c r="D390" s="628"/>
      <c r="E390" s="92"/>
      <c r="F390" s="904"/>
      <c r="G390" s="84"/>
      <c r="H390" s="84"/>
      <c r="I390" s="84"/>
      <c r="J390" s="84"/>
      <c r="K390" s="84"/>
      <c r="L390" s="84"/>
      <c r="M390" s="84"/>
      <c r="N390" s="84"/>
      <c r="O390" s="84"/>
      <c r="P390" s="84"/>
      <c r="Q390" s="85"/>
    </row>
    <row r="391" spans="1:17" x14ac:dyDescent="0.2">
      <c r="A391" s="112"/>
      <c r="B391" s="84"/>
      <c r="C391" s="628"/>
      <c r="D391" s="628"/>
      <c r="E391" s="92"/>
      <c r="F391" s="904"/>
      <c r="G391" s="84"/>
      <c r="H391" s="84"/>
      <c r="I391" s="84"/>
      <c r="J391" s="84"/>
      <c r="K391" s="84"/>
      <c r="L391" s="84"/>
      <c r="M391" s="84"/>
      <c r="N391" s="84"/>
      <c r="O391" s="84"/>
      <c r="P391" s="84"/>
      <c r="Q391" s="85"/>
    </row>
    <row r="392" spans="1:17" x14ac:dyDescent="0.2">
      <c r="A392" s="112"/>
      <c r="B392" s="84"/>
      <c r="C392" s="628"/>
      <c r="D392" s="628"/>
      <c r="E392" s="92"/>
      <c r="F392" s="904"/>
      <c r="G392" s="84"/>
      <c r="H392" s="84"/>
      <c r="I392" s="84"/>
      <c r="J392" s="84"/>
      <c r="K392" s="84"/>
      <c r="L392" s="84"/>
      <c r="M392" s="84"/>
      <c r="N392" s="84"/>
      <c r="O392" s="84"/>
      <c r="P392" s="84"/>
      <c r="Q392" s="85"/>
    </row>
    <row r="393" spans="1:17" x14ac:dyDescent="0.2">
      <c r="A393" s="112"/>
      <c r="B393" s="84"/>
      <c r="C393" s="628"/>
      <c r="D393" s="628"/>
      <c r="E393" s="92"/>
      <c r="F393" s="904"/>
      <c r="G393" s="84"/>
      <c r="H393" s="84"/>
      <c r="I393" s="84"/>
      <c r="J393" s="84"/>
      <c r="K393" s="84"/>
      <c r="L393" s="84"/>
      <c r="M393" s="84"/>
      <c r="N393" s="84"/>
      <c r="O393" s="84"/>
      <c r="P393" s="84"/>
      <c r="Q393" s="85"/>
    </row>
    <row r="394" spans="1:17" x14ac:dyDescent="0.2">
      <c r="A394" s="112"/>
      <c r="B394" s="84"/>
      <c r="C394" s="628"/>
      <c r="D394" s="628"/>
      <c r="E394" s="92"/>
      <c r="F394" s="904"/>
      <c r="G394" s="84"/>
      <c r="H394" s="84"/>
      <c r="I394" s="84"/>
      <c r="J394" s="84"/>
      <c r="K394" s="84"/>
      <c r="L394" s="84"/>
      <c r="M394" s="84"/>
      <c r="N394" s="84"/>
      <c r="O394" s="84"/>
      <c r="P394" s="84"/>
      <c r="Q394" s="85"/>
    </row>
    <row r="395" spans="1:17" x14ac:dyDescent="0.2">
      <c r="A395" s="112"/>
      <c r="B395" s="84"/>
      <c r="C395" s="628"/>
      <c r="D395" s="628"/>
      <c r="E395" s="92"/>
      <c r="F395" s="904"/>
      <c r="G395" s="84"/>
      <c r="H395" s="84"/>
      <c r="I395" s="84"/>
      <c r="J395" s="84"/>
      <c r="K395" s="84"/>
      <c r="L395" s="84"/>
      <c r="M395" s="84"/>
      <c r="N395" s="84"/>
      <c r="O395" s="84"/>
      <c r="P395" s="84"/>
      <c r="Q395" s="85"/>
    </row>
    <row r="396" spans="1:17" x14ac:dyDescent="0.2">
      <c r="A396" s="112"/>
      <c r="B396" s="84"/>
      <c r="C396" s="628"/>
      <c r="D396" s="628"/>
      <c r="E396" s="92"/>
      <c r="F396" s="904"/>
      <c r="G396" s="84"/>
      <c r="H396" s="84"/>
      <c r="I396" s="84"/>
      <c r="J396" s="84"/>
      <c r="K396" s="84"/>
      <c r="L396" s="84"/>
      <c r="M396" s="84"/>
      <c r="N396" s="84"/>
      <c r="O396" s="84"/>
      <c r="P396" s="84"/>
      <c r="Q396" s="85"/>
    </row>
    <row r="397" spans="1:17" x14ac:dyDescent="0.2">
      <c r="A397" s="112"/>
      <c r="B397" s="84"/>
      <c r="C397" s="628"/>
      <c r="D397" s="628"/>
      <c r="E397" s="92"/>
      <c r="F397" s="904"/>
      <c r="G397" s="84"/>
      <c r="H397" s="84"/>
      <c r="I397" s="84"/>
      <c r="J397" s="84"/>
      <c r="K397" s="84"/>
      <c r="L397" s="84"/>
      <c r="M397" s="84"/>
      <c r="N397" s="84"/>
      <c r="O397" s="84"/>
      <c r="P397" s="84"/>
      <c r="Q397" s="85"/>
    </row>
    <row r="398" spans="1:17" x14ac:dyDescent="0.2">
      <c r="A398" s="112"/>
      <c r="B398" s="84"/>
      <c r="C398" s="628"/>
      <c r="D398" s="628"/>
      <c r="E398" s="92"/>
      <c r="F398" s="904"/>
      <c r="G398" s="84"/>
      <c r="H398" s="84"/>
      <c r="I398" s="84"/>
      <c r="J398" s="84"/>
      <c r="K398" s="84"/>
      <c r="L398" s="84"/>
      <c r="M398" s="84"/>
      <c r="N398" s="84"/>
      <c r="O398" s="84"/>
      <c r="P398" s="84"/>
      <c r="Q398" s="85"/>
    </row>
    <row r="399" spans="1:17" x14ac:dyDescent="0.2">
      <c r="A399" s="112"/>
      <c r="B399" s="84"/>
      <c r="C399" s="628"/>
      <c r="D399" s="628"/>
      <c r="E399" s="92"/>
      <c r="F399" s="904"/>
      <c r="G399" s="84"/>
      <c r="H399" s="84"/>
      <c r="I399" s="84"/>
      <c r="J399" s="84"/>
      <c r="K399" s="84"/>
      <c r="L399" s="84"/>
      <c r="M399" s="84"/>
      <c r="N399" s="84"/>
      <c r="O399" s="84"/>
      <c r="P399" s="84"/>
      <c r="Q399" s="85"/>
    </row>
    <row r="400" spans="1:17" x14ac:dyDescent="0.2">
      <c r="A400" s="112"/>
      <c r="B400" s="84"/>
      <c r="C400" s="628"/>
      <c r="D400" s="628"/>
      <c r="E400" s="92"/>
      <c r="F400" s="904"/>
      <c r="G400" s="84"/>
      <c r="H400" s="84"/>
      <c r="I400" s="84"/>
      <c r="J400" s="84"/>
      <c r="K400" s="84"/>
      <c r="L400" s="84"/>
      <c r="M400" s="84"/>
      <c r="N400" s="84"/>
      <c r="O400" s="84"/>
      <c r="P400" s="84"/>
      <c r="Q400" s="85"/>
    </row>
    <row r="401" spans="1:17" x14ac:dyDescent="0.2">
      <c r="A401" s="112"/>
      <c r="B401" s="84"/>
      <c r="C401" s="628"/>
      <c r="D401" s="628"/>
      <c r="E401" s="92"/>
      <c r="F401" s="904"/>
      <c r="G401" s="84"/>
      <c r="H401" s="84"/>
      <c r="I401" s="84"/>
      <c r="J401" s="84"/>
      <c r="K401" s="84"/>
      <c r="L401" s="84"/>
      <c r="M401" s="84"/>
      <c r="N401" s="84"/>
      <c r="O401" s="84"/>
      <c r="P401" s="84"/>
      <c r="Q401" s="85"/>
    </row>
    <row r="402" spans="1:17" x14ac:dyDescent="0.2">
      <c r="A402" s="112"/>
      <c r="B402" s="84"/>
      <c r="C402" s="628"/>
      <c r="D402" s="628"/>
      <c r="E402" s="92"/>
      <c r="F402" s="904"/>
      <c r="G402" s="84"/>
      <c r="H402" s="84"/>
      <c r="I402" s="84"/>
      <c r="J402" s="84"/>
      <c r="K402" s="84"/>
      <c r="L402" s="84"/>
      <c r="M402" s="84"/>
      <c r="N402" s="84"/>
      <c r="O402" s="84"/>
      <c r="P402" s="84"/>
      <c r="Q402" s="85"/>
    </row>
    <row r="403" spans="1:17" x14ac:dyDescent="0.2">
      <c r="A403" s="112"/>
      <c r="B403" s="84"/>
      <c r="C403" s="628"/>
      <c r="D403" s="628"/>
      <c r="E403" s="92"/>
      <c r="F403" s="904"/>
      <c r="G403" s="84"/>
      <c r="H403" s="84"/>
      <c r="I403" s="84"/>
      <c r="J403" s="84"/>
      <c r="K403" s="84"/>
      <c r="L403" s="84"/>
      <c r="M403" s="84"/>
      <c r="N403" s="84"/>
      <c r="O403" s="84"/>
      <c r="P403" s="84"/>
      <c r="Q403" s="85"/>
    </row>
    <row r="404" spans="1:17" x14ac:dyDescent="0.2">
      <c r="A404" s="112"/>
      <c r="B404" s="84"/>
      <c r="C404" s="628"/>
      <c r="D404" s="628"/>
      <c r="E404" s="92"/>
      <c r="F404" s="904"/>
      <c r="G404" s="84"/>
      <c r="H404" s="84"/>
      <c r="I404" s="84"/>
      <c r="J404" s="84"/>
      <c r="K404" s="84"/>
      <c r="L404" s="84"/>
      <c r="M404" s="84"/>
      <c r="N404" s="84"/>
      <c r="O404" s="84"/>
      <c r="P404" s="84"/>
      <c r="Q404" s="85"/>
    </row>
    <row r="405" spans="1:17" x14ac:dyDescent="0.2">
      <c r="A405" s="112"/>
      <c r="B405" s="84"/>
      <c r="C405" s="628"/>
      <c r="D405" s="628"/>
      <c r="E405" s="92"/>
      <c r="F405" s="904"/>
      <c r="G405" s="84"/>
      <c r="H405" s="84"/>
      <c r="I405" s="84"/>
      <c r="J405" s="84"/>
      <c r="K405" s="84"/>
      <c r="L405" s="84"/>
      <c r="M405" s="84"/>
      <c r="N405" s="84"/>
      <c r="O405" s="84"/>
      <c r="P405" s="84"/>
      <c r="Q405" s="85"/>
    </row>
    <row r="406" spans="1:17" x14ac:dyDescent="0.2">
      <c r="A406" s="112"/>
      <c r="B406" s="84"/>
      <c r="C406" s="628"/>
      <c r="D406" s="628"/>
      <c r="E406" s="92"/>
      <c r="F406" s="904"/>
      <c r="G406" s="84"/>
      <c r="H406" s="84"/>
      <c r="I406" s="84"/>
      <c r="J406" s="84"/>
      <c r="K406" s="84"/>
      <c r="L406" s="84"/>
      <c r="M406" s="84"/>
      <c r="N406" s="84"/>
      <c r="O406" s="84"/>
      <c r="P406" s="84"/>
      <c r="Q406" s="85"/>
    </row>
    <row r="407" spans="1:17" x14ac:dyDescent="0.2">
      <c r="A407" s="112"/>
      <c r="B407" s="84"/>
      <c r="C407" s="628"/>
      <c r="D407" s="628"/>
      <c r="E407" s="92"/>
      <c r="F407" s="904"/>
      <c r="G407" s="84"/>
      <c r="H407" s="84"/>
      <c r="I407" s="84"/>
      <c r="J407" s="84"/>
      <c r="K407" s="84"/>
      <c r="L407" s="84"/>
      <c r="M407" s="84"/>
      <c r="N407" s="84"/>
      <c r="O407" s="84"/>
      <c r="P407" s="84"/>
      <c r="Q407" s="85"/>
    </row>
    <row r="408" spans="1:17" x14ac:dyDescent="0.2">
      <c r="A408" s="112"/>
      <c r="B408" s="84"/>
      <c r="C408" s="628"/>
      <c r="D408" s="628"/>
      <c r="E408" s="92"/>
      <c r="F408" s="904"/>
      <c r="G408" s="84"/>
      <c r="H408" s="84"/>
      <c r="I408" s="84"/>
      <c r="J408" s="84"/>
      <c r="K408" s="84"/>
      <c r="L408" s="84"/>
      <c r="M408" s="84"/>
      <c r="N408" s="84"/>
      <c r="O408" s="84"/>
      <c r="P408" s="84"/>
      <c r="Q408" s="85"/>
    </row>
    <row r="409" spans="1:17" x14ac:dyDescent="0.2">
      <c r="A409" s="112"/>
      <c r="B409" s="84"/>
      <c r="C409" s="628"/>
      <c r="D409" s="628"/>
      <c r="E409" s="92"/>
      <c r="F409" s="904"/>
      <c r="G409" s="84"/>
      <c r="H409" s="84"/>
      <c r="I409" s="84"/>
      <c r="J409" s="84"/>
      <c r="K409" s="84"/>
      <c r="L409" s="84"/>
      <c r="M409" s="84"/>
      <c r="N409" s="84"/>
      <c r="O409" s="84"/>
      <c r="P409" s="84"/>
      <c r="Q409" s="85"/>
    </row>
    <row r="410" spans="1:17" x14ac:dyDescent="0.2">
      <c r="A410" s="112"/>
      <c r="B410" s="84"/>
      <c r="C410" s="628"/>
      <c r="D410" s="628"/>
      <c r="E410" s="92"/>
      <c r="F410" s="904"/>
      <c r="G410" s="84"/>
      <c r="H410" s="84"/>
      <c r="I410" s="84"/>
      <c r="J410" s="84"/>
      <c r="K410" s="84"/>
      <c r="L410" s="84"/>
      <c r="M410" s="84"/>
      <c r="N410" s="84"/>
      <c r="O410" s="84"/>
      <c r="P410" s="84"/>
      <c r="Q410" s="85"/>
    </row>
    <row r="411" spans="1:17" x14ac:dyDescent="0.2">
      <c r="A411" s="112"/>
      <c r="B411" s="84"/>
      <c r="C411" s="628"/>
      <c r="D411" s="628"/>
      <c r="E411" s="92"/>
      <c r="F411" s="904"/>
      <c r="G411" s="84"/>
      <c r="H411" s="84"/>
      <c r="I411" s="84"/>
      <c r="J411" s="84"/>
      <c r="K411" s="84"/>
      <c r="L411" s="84"/>
      <c r="M411" s="84"/>
      <c r="N411" s="84"/>
      <c r="O411" s="84"/>
      <c r="P411" s="84"/>
      <c r="Q411" s="85"/>
    </row>
    <row r="412" spans="1:17" x14ac:dyDescent="0.2">
      <c r="A412" s="112"/>
      <c r="B412" s="84"/>
      <c r="C412" s="628"/>
      <c r="D412" s="628"/>
      <c r="E412" s="92"/>
      <c r="F412" s="904"/>
      <c r="G412" s="84"/>
      <c r="H412" s="84"/>
      <c r="I412" s="84"/>
      <c r="J412" s="84"/>
      <c r="K412" s="84"/>
      <c r="L412" s="84"/>
      <c r="M412" s="84"/>
      <c r="N412" s="84"/>
      <c r="O412" s="84"/>
      <c r="P412" s="84"/>
      <c r="Q412" s="85"/>
    </row>
    <row r="413" spans="1:17" x14ac:dyDescent="0.2">
      <c r="A413" s="112"/>
      <c r="B413" s="84"/>
      <c r="C413" s="628"/>
      <c r="D413" s="628"/>
      <c r="E413" s="92"/>
      <c r="F413" s="904"/>
      <c r="G413" s="84"/>
      <c r="H413" s="84"/>
      <c r="I413" s="84"/>
      <c r="J413" s="84"/>
      <c r="K413" s="84"/>
      <c r="L413" s="84"/>
      <c r="M413" s="84"/>
      <c r="N413" s="84"/>
      <c r="O413" s="84"/>
      <c r="P413" s="84"/>
      <c r="Q413" s="85"/>
    </row>
    <row r="414" spans="1:17" x14ac:dyDescent="0.2">
      <c r="A414" s="112"/>
      <c r="B414" s="84"/>
      <c r="C414" s="628"/>
      <c r="D414" s="628"/>
      <c r="E414" s="92"/>
      <c r="F414" s="904"/>
      <c r="G414" s="84"/>
      <c r="H414" s="84"/>
      <c r="I414" s="84"/>
      <c r="J414" s="84"/>
      <c r="K414" s="84"/>
      <c r="L414" s="84"/>
      <c r="M414" s="84"/>
      <c r="N414" s="84"/>
      <c r="O414" s="84"/>
      <c r="P414" s="84"/>
      <c r="Q414" s="85"/>
    </row>
    <row r="415" spans="1:17" x14ac:dyDescent="0.2">
      <c r="A415" s="112"/>
      <c r="B415" s="84"/>
      <c r="C415" s="628"/>
      <c r="D415" s="628"/>
      <c r="E415" s="92"/>
      <c r="F415" s="904"/>
      <c r="G415" s="84"/>
      <c r="H415" s="84"/>
      <c r="I415" s="84"/>
      <c r="J415" s="84"/>
      <c r="K415" s="84"/>
      <c r="L415" s="84"/>
      <c r="M415" s="84"/>
      <c r="N415" s="84"/>
      <c r="O415" s="84"/>
      <c r="P415" s="84"/>
      <c r="Q415" s="85"/>
    </row>
    <row r="416" spans="1:17" x14ac:dyDescent="0.2">
      <c r="A416" s="112"/>
      <c r="B416" s="84"/>
      <c r="C416" s="628"/>
      <c r="D416" s="628"/>
      <c r="E416" s="92"/>
      <c r="F416" s="904"/>
      <c r="G416" s="84"/>
      <c r="H416" s="84"/>
      <c r="I416" s="84"/>
      <c r="J416" s="84"/>
      <c r="K416" s="84"/>
      <c r="L416" s="84"/>
      <c r="M416" s="84"/>
      <c r="N416" s="84"/>
      <c r="O416" s="84"/>
      <c r="P416" s="84"/>
      <c r="Q416" s="85"/>
    </row>
    <row r="417" spans="1:17" x14ac:dyDescent="0.2">
      <c r="A417" s="112"/>
      <c r="B417" s="84"/>
      <c r="C417" s="628"/>
      <c r="D417" s="628"/>
      <c r="E417" s="92"/>
      <c r="F417" s="904"/>
      <c r="G417" s="84"/>
      <c r="H417" s="84"/>
      <c r="I417" s="84"/>
      <c r="J417" s="84"/>
      <c r="K417" s="84"/>
      <c r="L417" s="84"/>
      <c r="M417" s="84"/>
      <c r="N417" s="84"/>
      <c r="O417" s="84"/>
      <c r="P417" s="84"/>
      <c r="Q417" s="85"/>
    </row>
    <row r="418" spans="1:17" x14ac:dyDescent="0.2">
      <c r="A418" s="112"/>
      <c r="B418" s="84"/>
      <c r="C418" s="628"/>
      <c r="D418" s="628"/>
      <c r="E418" s="92"/>
      <c r="F418" s="904"/>
      <c r="G418" s="84"/>
      <c r="H418" s="84"/>
      <c r="I418" s="84"/>
      <c r="J418" s="84"/>
      <c r="K418" s="84"/>
      <c r="L418" s="84"/>
      <c r="M418" s="84"/>
      <c r="N418" s="84"/>
      <c r="O418" s="84"/>
      <c r="P418" s="84"/>
      <c r="Q418" s="85"/>
    </row>
    <row r="419" spans="1:17" x14ac:dyDescent="0.2">
      <c r="A419" s="112"/>
      <c r="B419" s="84"/>
      <c r="C419" s="628"/>
      <c r="D419" s="628"/>
      <c r="E419" s="92"/>
      <c r="F419" s="904"/>
      <c r="G419" s="84"/>
      <c r="H419" s="84"/>
      <c r="I419" s="84"/>
      <c r="J419" s="84"/>
      <c r="K419" s="84"/>
      <c r="L419" s="84"/>
      <c r="M419" s="84"/>
      <c r="N419" s="84"/>
      <c r="O419" s="84"/>
      <c r="P419" s="84"/>
      <c r="Q419" s="85"/>
    </row>
    <row r="420" spans="1:17" x14ac:dyDescent="0.2">
      <c r="A420" s="112"/>
      <c r="B420" s="84"/>
      <c r="C420" s="628"/>
      <c r="D420" s="628"/>
      <c r="E420" s="92"/>
      <c r="F420" s="904"/>
      <c r="G420" s="84"/>
      <c r="H420" s="84"/>
      <c r="I420" s="84"/>
      <c r="J420" s="84"/>
      <c r="K420" s="84"/>
      <c r="L420" s="84"/>
      <c r="M420" s="84"/>
      <c r="N420" s="84"/>
      <c r="O420" s="84"/>
      <c r="P420" s="84"/>
      <c r="Q420" s="85"/>
    </row>
    <row r="421" spans="1:17" x14ac:dyDescent="0.2">
      <c r="A421" s="112"/>
      <c r="B421" s="84"/>
      <c r="C421" s="628"/>
      <c r="D421" s="628"/>
      <c r="E421" s="92"/>
      <c r="F421" s="904"/>
      <c r="G421" s="84"/>
      <c r="H421" s="84"/>
      <c r="I421" s="84"/>
      <c r="J421" s="84"/>
      <c r="K421" s="84"/>
      <c r="L421" s="84"/>
      <c r="M421" s="84"/>
      <c r="N421" s="84"/>
      <c r="O421" s="84"/>
      <c r="P421" s="84"/>
      <c r="Q421" s="85"/>
    </row>
    <row r="422" spans="1:17" x14ac:dyDescent="0.2">
      <c r="A422" s="112"/>
      <c r="B422" s="84"/>
      <c r="C422" s="628"/>
      <c r="D422" s="628"/>
      <c r="E422" s="92"/>
      <c r="F422" s="904"/>
      <c r="G422" s="84"/>
      <c r="H422" s="84"/>
      <c r="I422" s="84"/>
      <c r="J422" s="84"/>
      <c r="K422" s="84"/>
      <c r="L422" s="84"/>
      <c r="M422" s="84"/>
      <c r="N422" s="84"/>
      <c r="O422" s="84"/>
      <c r="P422" s="84"/>
      <c r="Q422" s="85"/>
    </row>
    <row r="423" spans="1:17" x14ac:dyDescent="0.2">
      <c r="A423" s="112"/>
      <c r="B423" s="84"/>
      <c r="C423" s="628"/>
      <c r="D423" s="628"/>
      <c r="E423" s="92"/>
      <c r="F423" s="904"/>
      <c r="G423" s="84"/>
      <c r="H423" s="84"/>
      <c r="I423" s="84"/>
      <c r="J423" s="84"/>
      <c r="K423" s="84"/>
      <c r="L423" s="84"/>
      <c r="M423" s="84"/>
      <c r="N423" s="84"/>
      <c r="O423" s="84"/>
      <c r="P423" s="84"/>
      <c r="Q423" s="85"/>
    </row>
    <row r="424" spans="1:17" x14ac:dyDescent="0.2">
      <c r="A424" s="112"/>
      <c r="B424" s="84"/>
      <c r="C424" s="628"/>
      <c r="D424" s="628"/>
      <c r="E424" s="92"/>
      <c r="F424" s="904"/>
      <c r="G424" s="84"/>
      <c r="H424" s="84"/>
      <c r="I424" s="84"/>
      <c r="J424" s="84"/>
      <c r="K424" s="84"/>
      <c r="L424" s="84"/>
      <c r="M424" s="84"/>
      <c r="N424" s="84"/>
      <c r="O424" s="84"/>
      <c r="P424" s="84"/>
      <c r="Q424" s="85"/>
    </row>
    <row r="425" spans="1:17" x14ac:dyDescent="0.2">
      <c r="A425" s="112"/>
      <c r="B425" s="84"/>
      <c r="C425" s="628"/>
      <c r="D425" s="628"/>
      <c r="E425" s="92"/>
      <c r="F425" s="904"/>
      <c r="G425" s="84"/>
      <c r="H425" s="84"/>
      <c r="I425" s="84"/>
      <c r="J425" s="84"/>
      <c r="K425" s="84"/>
      <c r="L425" s="84"/>
      <c r="M425" s="84"/>
      <c r="N425" s="84"/>
      <c r="O425" s="84"/>
      <c r="P425" s="84"/>
      <c r="Q425" s="85"/>
    </row>
    <row r="426" spans="1:17" x14ac:dyDescent="0.2">
      <c r="A426" s="112"/>
      <c r="B426" s="84"/>
      <c r="C426" s="628"/>
      <c r="D426" s="628"/>
      <c r="E426" s="92"/>
      <c r="F426" s="904"/>
      <c r="G426" s="84"/>
      <c r="H426" s="84"/>
      <c r="I426" s="84"/>
      <c r="J426" s="84"/>
      <c r="K426" s="84"/>
      <c r="L426" s="84"/>
      <c r="M426" s="84"/>
      <c r="N426" s="84"/>
      <c r="O426" s="84"/>
      <c r="P426" s="84"/>
      <c r="Q426" s="85"/>
    </row>
    <row r="427" spans="1:17" x14ac:dyDescent="0.2">
      <c r="A427" s="112"/>
      <c r="B427" s="84"/>
      <c r="C427" s="628"/>
      <c r="D427" s="628"/>
      <c r="E427" s="92"/>
      <c r="F427" s="904"/>
      <c r="G427" s="84"/>
      <c r="H427" s="84"/>
      <c r="I427" s="84"/>
      <c r="J427" s="84"/>
      <c r="K427" s="84"/>
      <c r="L427" s="84"/>
      <c r="M427" s="84"/>
      <c r="N427" s="84"/>
      <c r="O427" s="84"/>
      <c r="P427" s="84"/>
      <c r="Q427" s="85"/>
    </row>
    <row r="428" spans="1:17" x14ac:dyDescent="0.2">
      <c r="A428" s="112"/>
      <c r="B428" s="84"/>
      <c r="C428" s="628"/>
      <c r="D428" s="628"/>
      <c r="E428" s="92"/>
      <c r="F428" s="904"/>
      <c r="G428" s="84"/>
      <c r="H428" s="84"/>
      <c r="I428" s="84"/>
      <c r="J428" s="84"/>
      <c r="K428" s="84"/>
      <c r="L428" s="84"/>
      <c r="M428" s="84"/>
      <c r="N428" s="84"/>
      <c r="O428" s="84"/>
      <c r="P428" s="84"/>
      <c r="Q428" s="85"/>
    </row>
    <row r="429" spans="1:17" x14ac:dyDescent="0.2">
      <c r="A429" s="112"/>
      <c r="B429" s="84"/>
      <c r="C429" s="628"/>
      <c r="D429" s="628"/>
      <c r="E429" s="92"/>
      <c r="F429" s="904"/>
      <c r="G429" s="84"/>
      <c r="H429" s="84"/>
      <c r="I429" s="84"/>
      <c r="J429" s="84"/>
      <c r="K429" s="84"/>
      <c r="L429" s="84"/>
      <c r="M429" s="84"/>
      <c r="N429" s="84"/>
      <c r="O429" s="84"/>
      <c r="P429" s="84"/>
      <c r="Q429" s="85"/>
    </row>
    <row r="430" spans="1:17" x14ac:dyDescent="0.2">
      <c r="A430" s="112"/>
      <c r="B430" s="84"/>
      <c r="C430" s="628"/>
      <c r="D430" s="628"/>
      <c r="E430" s="92"/>
      <c r="F430" s="904"/>
      <c r="G430" s="84"/>
      <c r="H430" s="84"/>
      <c r="I430" s="84"/>
      <c r="J430" s="84"/>
      <c r="K430" s="84"/>
      <c r="L430" s="84"/>
      <c r="M430" s="84"/>
      <c r="N430" s="84"/>
      <c r="O430" s="84"/>
      <c r="P430" s="84"/>
      <c r="Q430" s="85"/>
    </row>
    <row r="431" spans="1:17" x14ac:dyDescent="0.2">
      <c r="A431" s="112"/>
      <c r="B431" s="84"/>
      <c r="C431" s="628"/>
      <c r="D431" s="628"/>
      <c r="E431" s="92"/>
      <c r="F431" s="904"/>
      <c r="G431" s="84"/>
      <c r="H431" s="84"/>
      <c r="I431" s="84"/>
      <c r="J431" s="84"/>
      <c r="K431" s="84"/>
      <c r="L431" s="84"/>
      <c r="M431" s="84"/>
      <c r="N431" s="84"/>
      <c r="O431" s="84"/>
      <c r="P431" s="84"/>
      <c r="Q431" s="85"/>
    </row>
    <row r="432" spans="1:17" x14ac:dyDescent="0.2">
      <c r="A432" s="112"/>
      <c r="B432" s="84"/>
      <c r="C432" s="628"/>
      <c r="D432" s="628"/>
      <c r="E432" s="92"/>
      <c r="F432" s="904"/>
      <c r="G432" s="84"/>
      <c r="H432" s="84"/>
      <c r="I432" s="84"/>
      <c r="J432" s="84"/>
      <c r="K432" s="84"/>
      <c r="L432" s="84"/>
      <c r="M432" s="84"/>
      <c r="N432" s="84"/>
      <c r="O432" s="84"/>
      <c r="P432" s="84"/>
      <c r="Q432" s="85"/>
    </row>
    <row r="433" spans="1:17" x14ac:dyDescent="0.2">
      <c r="A433" s="112"/>
      <c r="B433" s="84"/>
      <c r="C433" s="628"/>
      <c r="D433" s="628"/>
      <c r="E433" s="92"/>
      <c r="F433" s="904"/>
      <c r="G433" s="84"/>
      <c r="H433" s="84"/>
      <c r="I433" s="84"/>
      <c r="J433" s="84"/>
      <c r="K433" s="84"/>
      <c r="L433" s="84"/>
      <c r="M433" s="84"/>
      <c r="N433" s="84"/>
      <c r="O433" s="84"/>
      <c r="P433" s="84"/>
      <c r="Q433" s="85"/>
    </row>
    <row r="434" spans="1:17" x14ac:dyDescent="0.2">
      <c r="A434" s="112"/>
      <c r="B434" s="84"/>
      <c r="C434" s="628"/>
      <c r="D434" s="628"/>
      <c r="E434" s="92"/>
      <c r="F434" s="904"/>
      <c r="G434" s="84"/>
      <c r="H434" s="84"/>
      <c r="I434" s="84"/>
      <c r="J434" s="84"/>
      <c r="K434" s="84"/>
      <c r="L434" s="84"/>
      <c r="M434" s="84"/>
      <c r="N434" s="84"/>
      <c r="O434" s="84"/>
      <c r="P434" s="84"/>
      <c r="Q434" s="85"/>
    </row>
    <row r="435" spans="1:17" x14ac:dyDescent="0.2">
      <c r="A435" s="112"/>
      <c r="B435" s="84"/>
      <c r="C435" s="628"/>
      <c r="D435" s="628"/>
      <c r="E435" s="92"/>
      <c r="F435" s="904"/>
      <c r="G435" s="84"/>
      <c r="H435" s="84"/>
      <c r="I435" s="84"/>
      <c r="J435" s="84"/>
      <c r="K435" s="84"/>
      <c r="L435" s="84"/>
      <c r="M435" s="84"/>
      <c r="N435" s="84"/>
      <c r="O435" s="84"/>
      <c r="P435" s="84"/>
      <c r="Q435" s="85"/>
    </row>
    <row r="436" spans="1:17" x14ac:dyDescent="0.2">
      <c r="A436" s="112"/>
      <c r="B436" s="84"/>
      <c r="C436" s="628"/>
      <c r="D436" s="628"/>
      <c r="E436" s="92"/>
      <c r="F436" s="904"/>
      <c r="G436" s="84"/>
      <c r="H436" s="84"/>
      <c r="I436" s="84"/>
      <c r="J436" s="84"/>
      <c r="K436" s="84"/>
      <c r="L436" s="84"/>
      <c r="M436" s="84"/>
      <c r="N436" s="84"/>
      <c r="O436" s="84"/>
      <c r="P436" s="84"/>
      <c r="Q436" s="85"/>
    </row>
    <row r="437" spans="1:17" x14ac:dyDescent="0.2">
      <c r="A437" s="112"/>
      <c r="B437" s="84"/>
      <c r="C437" s="628"/>
      <c r="D437" s="628"/>
      <c r="E437" s="92"/>
      <c r="F437" s="904"/>
      <c r="G437" s="84"/>
      <c r="H437" s="84"/>
      <c r="I437" s="84"/>
      <c r="J437" s="84"/>
      <c r="K437" s="84"/>
      <c r="L437" s="84"/>
      <c r="M437" s="84"/>
      <c r="N437" s="84"/>
      <c r="O437" s="84"/>
      <c r="P437" s="84"/>
      <c r="Q437" s="85"/>
    </row>
    <row r="438" spans="1:17" x14ac:dyDescent="0.2">
      <c r="A438" s="112"/>
      <c r="B438" s="84"/>
      <c r="C438" s="628"/>
      <c r="D438" s="628"/>
      <c r="E438" s="92"/>
      <c r="F438" s="904"/>
      <c r="G438" s="84"/>
      <c r="H438" s="84"/>
      <c r="I438" s="84"/>
      <c r="J438" s="84"/>
      <c r="K438" s="84"/>
      <c r="L438" s="84"/>
      <c r="M438" s="84"/>
      <c r="N438" s="84"/>
      <c r="O438" s="84"/>
      <c r="P438" s="84"/>
      <c r="Q438" s="85"/>
    </row>
    <row r="439" spans="1:17" x14ac:dyDescent="0.2">
      <c r="A439" s="112"/>
      <c r="B439" s="84"/>
      <c r="C439" s="628"/>
      <c r="D439" s="628"/>
      <c r="E439" s="92"/>
      <c r="F439" s="904"/>
      <c r="G439" s="84"/>
      <c r="H439" s="84"/>
      <c r="I439" s="84"/>
      <c r="J439" s="84"/>
      <c r="K439" s="84"/>
      <c r="L439" s="84"/>
      <c r="M439" s="84"/>
      <c r="N439" s="84"/>
      <c r="O439" s="84"/>
      <c r="P439" s="84"/>
      <c r="Q439" s="85"/>
    </row>
    <row r="440" spans="1:17" x14ac:dyDescent="0.2">
      <c r="A440" s="112"/>
      <c r="B440" s="84"/>
      <c r="C440" s="628"/>
      <c r="D440" s="628"/>
      <c r="E440" s="92"/>
      <c r="F440" s="904"/>
      <c r="G440" s="84"/>
      <c r="H440" s="84"/>
      <c r="I440" s="84"/>
      <c r="J440" s="84"/>
      <c r="K440" s="84"/>
      <c r="L440" s="84"/>
      <c r="M440" s="84"/>
      <c r="N440" s="84"/>
      <c r="O440" s="84"/>
      <c r="P440" s="84"/>
      <c r="Q440" s="85"/>
    </row>
    <row r="441" spans="1:17" x14ac:dyDescent="0.2">
      <c r="A441" s="112"/>
      <c r="B441" s="84"/>
      <c r="C441" s="628"/>
      <c r="D441" s="628"/>
      <c r="E441" s="92"/>
      <c r="F441" s="904"/>
      <c r="G441" s="84"/>
      <c r="H441" s="84"/>
      <c r="I441" s="84"/>
      <c r="J441" s="84"/>
      <c r="K441" s="84"/>
      <c r="L441" s="84"/>
      <c r="M441" s="84"/>
      <c r="N441" s="84"/>
      <c r="O441" s="84"/>
      <c r="P441" s="84"/>
      <c r="Q441" s="85"/>
    </row>
    <row r="442" spans="1:17" x14ac:dyDescent="0.2">
      <c r="A442" s="112"/>
      <c r="B442" s="84"/>
      <c r="C442" s="628"/>
      <c r="D442" s="628"/>
      <c r="E442" s="92"/>
      <c r="F442" s="904"/>
      <c r="G442" s="84"/>
      <c r="H442" s="84"/>
      <c r="I442" s="84"/>
      <c r="J442" s="84"/>
      <c r="K442" s="84"/>
      <c r="L442" s="84"/>
      <c r="M442" s="84"/>
      <c r="N442" s="84"/>
      <c r="O442" s="84"/>
      <c r="P442" s="84"/>
      <c r="Q442" s="85"/>
    </row>
    <row r="443" spans="1:17" x14ac:dyDescent="0.2">
      <c r="A443" s="112"/>
      <c r="B443" s="84"/>
      <c r="C443" s="628"/>
      <c r="D443" s="628"/>
      <c r="E443" s="92"/>
      <c r="F443" s="904"/>
      <c r="G443" s="84"/>
      <c r="H443" s="84"/>
      <c r="I443" s="84"/>
      <c r="J443" s="84"/>
      <c r="K443" s="84"/>
      <c r="L443" s="84"/>
      <c r="M443" s="84"/>
      <c r="N443" s="84"/>
      <c r="O443" s="84"/>
      <c r="P443" s="84"/>
      <c r="Q443" s="85"/>
    </row>
    <row r="444" spans="1:17" x14ac:dyDescent="0.2">
      <c r="A444" s="112"/>
      <c r="B444" s="84"/>
      <c r="C444" s="628"/>
      <c r="D444" s="628"/>
      <c r="E444" s="92"/>
      <c r="F444" s="904"/>
      <c r="G444" s="84"/>
      <c r="H444" s="84"/>
      <c r="I444" s="84"/>
      <c r="J444" s="84"/>
      <c r="K444" s="84"/>
      <c r="L444" s="84"/>
      <c r="M444" s="84"/>
      <c r="N444" s="84"/>
      <c r="O444" s="84"/>
      <c r="P444" s="84"/>
      <c r="Q444" s="85"/>
    </row>
    <row r="445" spans="1:17" x14ac:dyDescent="0.2">
      <c r="A445" s="112"/>
      <c r="B445" s="84"/>
      <c r="C445" s="628"/>
      <c r="D445" s="628"/>
      <c r="E445" s="92"/>
      <c r="F445" s="904"/>
      <c r="G445" s="84"/>
      <c r="H445" s="84"/>
      <c r="I445" s="84"/>
      <c r="J445" s="84"/>
      <c r="K445" s="84"/>
      <c r="L445" s="84"/>
      <c r="M445" s="84"/>
      <c r="N445" s="84"/>
      <c r="O445" s="84"/>
      <c r="P445" s="84"/>
      <c r="Q445" s="85"/>
    </row>
    <row r="446" spans="1:17" x14ac:dyDescent="0.2">
      <c r="A446" s="112"/>
      <c r="B446" s="84"/>
      <c r="C446" s="628"/>
      <c r="D446" s="628"/>
      <c r="E446" s="92"/>
      <c r="F446" s="904"/>
      <c r="G446" s="84"/>
      <c r="H446" s="84"/>
      <c r="I446" s="84"/>
      <c r="J446" s="84"/>
      <c r="K446" s="84"/>
      <c r="L446" s="84"/>
      <c r="M446" s="84"/>
      <c r="N446" s="84"/>
      <c r="O446" s="84"/>
      <c r="P446" s="84"/>
      <c r="Q446" s="85"/>
    </row>
    <row r="447" spans="1:17" x14ac:dyDescent="0.2">
      <c r="A447" s="112"/>
      <c r="B447" s="84"/>
      <c r="C447" s="628"/>
      <c r="D447" s="628"/>
      <c r="E447" s="92"/>
      <c r="F447" s="904"/>
      <c r="G447" s="84"/>
      <c r="H447" s="84"/>
      <c r="I447" s="84"/>
      <c r="J447" s="84"/>
      <c r="K447" s="84"/>
      <c r="L447" s="84"/>
      <c r="M447" s="84"/>
      <c r="N447" s="84"/>
      <c r="O447" s="84"/>
      <c r="P447" s="84"/>
      <c r="Q447" s="85"/>
    </row>
    <row r="448" spans="1:17" x14ac:dyDescent="0.2">
      <c r="A448" s="112"/>
      <c r="B448" s="84"/>
      <c r="C448" s="628"/>
      <c r="D448" s="628"/>
      <c r="E448" s="92"/>
      <c r="F448" s="904"/>
      <c r="G448" s="84"/>
      <c r="H448" s="84"/>
      <c r="I448" s="84"/>
      <c r="J448" s="84"/>
      <c r="K448" s="84"/>
      <c r="L448" s="84"/>
      <c r="M448" s="84"/>
      <c r="N448" s="84"/>
      <c r="O448" s="84"/>
      <c r="P448" s="84"/>
      <c r="Q448" s="85"/>
    </row>
    <row r="449" spans="1:17" x14ac:dyDescent="0.2">
      <c r="A449" s="112"/>
      <c r="B449" s="84"/>
      <c r="C449" s="628"/>
      <c r="D449" s="628"/>
      <c r="E449" s="92"/>
      <c r="F449" s="904"/>
      <c r="G449" s="84"/>
      <c r="H449" s="84"/>
      <c r="I449" s="84"/>
      <c r="J449" s="84"/>
      <c r="K449" s="84"/>
      <c r="L449" s="84"/>
      <c r="M449" s="84"/>
      <c r="N449" s="84"/>
      <c r="O449" s="84"/>
      <c r="P449" s="84"/>
      <c r="Q449" s="85"/>
    </row>
    <row r="450" spans="1:17" x14ac:dyDescent="0.2">
      <c r="A450" s="112"/>
      <c r="B450" s="84"/>
      <c r="C450" s="628"/>
      <c r="D450" s="628"/>
      <c r="E450" s="92"/>
      <c r="F450" s="90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5"/>
    </row>
    <row r="451" spans="1:17" x14ac:dyDescent="0.2">
      <c r="A451" s="112"/>
      <c r="B451" s="84"/>
      <c r="C451" s="628"/>
      <c r="D451" s="628"/>
      <c r="E451" s="92"/>
      <c r="F451" s="904"/>
      <c r="G451" s="84"/>
      <c r="H451" s="84"/>
      <c r="I451" s="84"/>
      <c r="J451" s="84"/>
      <c r="K451" s="84"/>
      <c r="L451" s="84"/>
      <c r="M451" s="84"/>
      <c r="N451" s="84"/>
      <c r="O451" s="84"/>
      <c r="P451" s="84"/>
      <c r="Q451" s="85"/>
    </row>
    <row r="452" spans="1:17" x14ac:dyDescent="0.2">
      <c r="A452" s="112"/>
      <c r="B452" s="84"/>
      <c r="C452" s="628"/>
      <c r="D452" s="628"/>
      <c r="E452" s="92"/>
      <c r="F452" s="904"/>
      <c r="G452" s="84"/>
      <c r="H452" s="84"/>
      <c r="I452" s="84"/>
      <c r="J452" s="84"/>
      <c r="K452" s="84"/>
      <c r="L452" s="84"/>
      <c r="M452" s="84"/>
      <c r="N452" s="84"/>
      <c r="O452" s="84"/>
      <c r="P452" s="84"/>
      <c r="Q452" s="85"/>
    </row>
    <row r="453" spans="1:17" x14ac:dyDescent="0.2">
      <c r="A453" s="112"/>
      <c r="B453" s="84"/>
      <c r="C453" s="628"/>
      <c r="D453" s="628"/>
      <c r="E453" s="92"/>
      <c r="F453" s="904"/>
      <c r="G453" s="84"/>
      <c r="H453" s="84"/>
      <c r="I453" s="84"/>
      <c r="J453" s="84"/>
      <c r="K453" s="84"/>
      <c r="L453" s="84"/>
      <c r="M453" s="84"/>
      <c r="N453" s="84"/>
      <c r="O453" s="84"/>
      <c r="P453" s="84"/>
      <c r="Q453" s="85"/>
    </row>
    <row r="454" spans="1:17" x14ac:dyDescent="0.2">
      <c r="A454" s="112"/>
      <c r="B454" s="84"/>
      <c r="C454" s="628"/>
      <c r="D454" s="628"/>
      <c r="E454" s="92"/>
      <c r="F454" s="904"/>
      <c r="G454" s="84"/>
      <c r="H454" s="84"/>
      <c r="I454" s="84"/>
      <c r="J454" s="84"/>
      <c r="K454" s="84"/>
      <c r="L454" s="84"/>
      <c r="M454" s="84"/>
      <c r="N454" s="84"/>
      <c r="O454" s="84"/>
      <c r="P454" s="84"/>
      <c r="Q454" s="85"/>
    </row>
    <row r="455" spans="1:17" x14ac:dyDescent="0.2">
      <c r="A455" s="112"/>
      <c r="B455" s="84"/>
      <c r="C455" s="628"/>
      <c r="D455" s="628"/>
      <c r="E455" s="92"/>
      <c r="F455" s="904"/>
      <c r="G455" s="84"/>
      <c r="H455" s="84"/>
      <c r="I455" s="84"/>
      <c r="J455" s="84"/>
      <c r="K455" s="84"/>
      <c r="L455" s="84"/>
      <c r="M455" s="84"/>
      <c r="N455" s="84"/>
      <c r="O455" s="84"/>
      <c r="P455" s="84"/>
      <c r="Q455" s="85"/>
    </row>
    <row r="456" spans="1:17" x14ac:dyDescent="0.2">
      <c r="A456" s="112"/>
      <c r="B456" s="84"/>
      <c r="C456" s="628"/>
      <c r="D456" s="628"/>
      <c r="E456" s="92"/>
      <c r="F456" s="904"/>
      <c r="G456" s="84"/>
      <c r="H456" s="84"/>
      <c r="I456" s="84"/>
      <c r="J456" s="84"/>
      <c r="K456" s="84"/>
      <c r="L456" s="84"/>
      <c r="M456" s="84"/>
      <c r="N456" s="84"/>
      <c r="O456" s="84"/>
      <c r="P456" s="84"/>
      <c r="Q456" s="85"/>
    </row>
    <row r="457" spans="1:17" x14ac:dyDescent="0.2">
      <c r="A457" s="112"/>
      <c r="B457" s="84"/>
      <c r="C457" s="628"/>
      <c r="D457" s="628"/>
      <c r="E457" s="92"/>
      <c r="F457" s="904"/>
      <c r="G457" s="84"/>
      <c r="H457" s="84"/>
      <c r="I457" s="84"/>
      <c r="J457" s="84"/>
      <c r="K457" s="84"/>
      <c r="L457" s="84"/>
      <c r="M457" s="84"/>
      <c r="N457" s="84"/>
      <c r="O457" s="84"/>
      <c r="P457" s="84"/>
      <c r="Q457" s="85"/>
    </row>
    <row r="458" spans="1:17" x14ac:dyDescent="0.2">
      <c r="A458" s="112"/>
      <c r="B458" s="84"/>
      <c r="C458" s="628"/>
      <c r="D458" s="628"/>
      <c r="E458" s="92"/>
      <c r="F458" s="904"/>
      <c r="G458" s="84"/>
      <c r="H458" s="84"/>
      <c r="I458" s="84"/>
      <c r="J458" s="84"/>
      <c r="K458" s="84"/>
      <c r="L458" s="84"/>
      <c r="M458" s="84"/>
      <c r="N458" s="84"/>
      <c r="O458" s="84"/>
      <c r="P458" s="84"/>
      <c r="Q458" s="85"/>
    </row>
    <row r="459" spans="1:17" x14ac:dyDescent="0.2">
      <c r="A459" s="112"/>
      <c r="B459" s="84"/>
      <c r="C459" s="628"/>
      <c r="D459" s="628"/>
      <c r="E459" s="92"/>
      <c r="F459" s="904"/>
      <c r="G459" s="84"/>
      <c r="H459" s="84"/>
      <c r="I459" s="84"/>
      <c r="J459" s="84"/>
      <c r="K459" s="84"/>
      <c r="L459" s="84"/>
      <c r="M459" s="84"/>
      <c r="N459" s="84"/>
      <c r="O459" s="84"/>
      <c r="P459" s="84"/>
      <c r="Q459" s="85"/>
    </row>
    <row r="460" spans="1:17" x14ac:dyDescent="0.2">
      <c r="A460" s="112"/>
      <c r="B460" s="84"/>
      <c r="C460" s="628"/>
      <c r="D460" s="628"/>
      <c r="E460" s="92"/>
      <c r="F460" s="904"/>
      <c r="G460" s="84"/>
      <c r="H460" s="84"/>
      <c r="I460" s="84"/>
      <c r="J460" s="84"/>
      <c r="K460" s="84"/>
      <c r="L460" s="84"/>
      <c r="M460" s="84"/>
      <c r="N460" s="84"/>
      <c r="O460" s="84"/>
      <c r="P460" s="84"/>
      <c r="Q460" s="85"/>
    </row>
    <row r="461" spans="1:17" x14ac:dyDescent="0.2">
      <c r="A461" s="112"/>
      <c r="B461" s="84"/>
      <c r="C461" s="628"/>
      <c r="D461" s="628"/>
      <c r="E461" s="92"/>
      <c r="F461" s="904"/>
      <c r="G461" s="84"/>
      <c r="H461" s="84"/>
      <c r="I461" s="84"/>
      <c r="J461" s="84"/>
      <c r="K461" s="84"/>
      <c r="L461" s="84"/>
      <c r="M461" s="84"/>
      <c r="N461" s="84"/>
      <c r="O461" s="84"/>
      <c r="P461" s="84"/>
      <c r="Q461" s="85"/>
    </row>
    <row r="462" spans="1:17" x14ac:dyDescent="0.2">
      <c r="A462" s="112"/>
      <c r="B462" s="84"/>
      <c r="C462" s="628"/>
      <c r="D462" s="628"/>
      <c r="E462" s="92"/>
      <c r="F462" s="904"/>
      <c r="G462" s="84"/>
      <c r="H462" s="84"/>
      <c r="I462" s="84"/>
      <c r="J462" s="84"/>
      <c r="K462" s="84"/>
      <c r="L462" s="84"/>
      <c r="M462" s="84"/>
      <c r="N462" s="84"/>
      <c r="O462" s="84"/>
      <c r="P462" s="84"/>
      <c r="Q462" s="85"/>
    </row>
    <row r="463" spans="1:17" x14ac:dyDescent="0.2">
      <c r="A463" s="112"/>
      <c r="B463" s="84"/>
      <c r="C463" s="628"/>
      <c r="D463" s="628"/>
      <c r="E463" s="92"/>
      <c r="F463" s="904"/>
      <c r="G463" s="84"/>
      <c r="H463" s="84"/>
      <c r="I463" s="84"/>
      <c r="J463" s="84"/>
      <c r="K463" s="84"/>
      <c r="L463" s="84"/>
      <c r="M463" s="84"/>
      <c r="N463" s="84"/>
      <c r="O463" s="84"/>
      <c r="P463" s="84"/>
      <c r="Q463" s="85"/>
    </row>
    <row r="464" spans="1:17" x14ac:dyDescent="0.2">
      <c r="A464" s="112"/>
      <c r="B464" s="84"/>
      <c r="C464" s="628"/>
      <c r="D464" s="628"/>
      <c r="E464" s="92"/>
      <c r="F464" s="904"/>
      <c r="G464" s="84"/>
      <c r="H464" s="84"/>
      <c r="I464" s="84"/>
      <c r="J464" s="84"/>
      <c r="K464" s="84"/>
      <c r="L464" s="84"/>
      <c r="M464" s="84"/>
      <c r="N464" s="84"/>
      <c r="O464" s="84"/>
      <c r="P464" s="84"/>
      <c r="Q464" s="85"/>
    </row>
    <row r="465" spans="1:17" x14ac:dyDescent="0.2">
      <c r="A465" s="112"/>
      <c r="B465" s="84"/>
      <c r="C465" s="628"/>
      <c r="D465" s="628"/>
      <c r="E465" s="92"/>
      <c r="F465" s="904"/>
      <c r="G465" s="84"/>
      <c r="H465" s="84"/>
      <c r="I465" s="84"/>
      <c r="J465" s="84"/>
      <c r="K465" s="84"/>
      <c r="L465" s="84"/>
      <c r="M465" s="84"/>
      <c r="N465" s="84"/>
      <c r="O465" s="84"/>
      <c r="P465" s="84"/>
      <c r="Q465" s="85"/>
    </row>
    <row r="466" spans="1:17" x14ac:dyDescent="0.2">
      <c r="A466" s="112"/>
      <c r="B466" s="84"/>
      <c r="C466" s="628"/>
      <c r="D466" s="628"/>
      <c r="E466" s="92"/>
      <c r="F466" s="904"/>
      <c r="G466" s="84"/>
      <c r="H466" s="84"/>
      <c r="I466" s="84"/>
      <c r="J466" s="84"/>
      <c r="K466" s="84"/>
      <c r="L466" s="84"/>
      <c r="M466" s="84"/>
      <c r="N466" s="84"/>
      <c r="O466" s="84"/>
      <c r="P466" s="84"/>
      <c r="Q466" s="85"/>
    </row>
    <row r="467" spans="1:17" x14ac:dyDescent="0.2">
      <c r="A467" s="112"/>
      <c r="B467" s="84"/>
      <c r="C467" s="628"/>
      <c r="D467" s="628"/>
      <c r="E467" s="92"/>
      <c r="F467" s="904"/>
      <c r="G467" s="84"/>
      <c r="H467" s="84"/>
      <c r="I467" s="84"/>
      <c r="J467" s="84"/>
      <c r="K467" s="84"/>
      <c r="L467" s="84"/>
      <c r="M467" s="84"/>
      <c r="N467" s="84"/>
      <c r="O467" s="84"/>
      <c r="P467" s="84"/>
      <c r="Q467" s="85"/>
    </row>
    <row r="468" spans="1:17" x14ac:dyDescent="0.2">
      <c r="A468" s="112"/>
      <c r="B468" s="84"/>
      <c r="C468" s="628"/>
      <c r="D468" s="628"/>
      <c r="E468" s="92"/>
      <c r="F468" s="904"/>
      <c r="G468" s="84"/>
      <c r="H468" s="84"/>
      <c r="I468" s="84"/>
      <c r="J468" s="84"/>
      <c r="K468" s="84"/>
      <c r="L468" s="84"/>
      <c r="M468" s="84"/>
      <c r="N468" s="84"/>
      <c r="O468" s="84"/>
      <c r="P468" s="84"/>
      <c r="Q468" s="85"/>
    </row>
    <row r="469" spans="1:17" x14ac:dyDescent="0.2">
      <c r="A469" s="112"/>
      <c r="B469" s="84"/>
      <c r="C469" s="628"/>
      <c r="D469" s="628"/>
      <c r="E469" s="92"/>
      <c r="F469" s="904"/>
      <c r="G469" s="84"/>
      <c r="H469" s="84"/>
      <c r="I469" s="84"/>
      <c r="J469" s="84"/>
      <c r="K469" s="84"/>
      <c r="L469" s="84"/>
      <c r="M469" s="84"/>
      <c r="N469" s="84"/>
      <c r="O469" s="84"/>
      <c r="P469" s="84"/>
      <c r="Q469" s="85"/>
    </row>
    <row r="470" spans="1:17" x14ac:dyDescent="0.2">
      <c r="A470" s="112"/>
      <c r="B470" s="84"/>
      <c r="C470" s="628"/>
      <c r="D470" s="628"/>
      <c r="E470" s="92"/>
      <c r="F470" s="904"/>
      <c r="G470" s="84"/>
      <c r="H470" s="84"/>
      <c r="I470" s="84"/>
      <c r="J470" s="84"/>
      <c r="K470" s="84"/>
      <c r="L470" s="84"/>
      <c r="M470" s="84"/>
      <c r="N470" s="84"/>
      <c r="O470" s="84"/>
      <c r="P470" s="84"/>
      <c r="Q470" s="85"/>
    </row>
    <row r="471" spans="1:17" x14ac:dyDescent="0.2">
      <c r="A471" s="112"/>
      <c r="B471" s="84"/>
      <c r="C471" s="628"/>
      <c r="D471" s="628"/>
      <c r="E471" s="92"/>
      <c r="F471" s="904"/>
      <c r="G471" s="84"/>
      <c r="H471" s="84"/>
      <c r="I471" s="84"/>
      <c r="J471" s="84"/>
      <c r="K471" s="84"/>
      <c r="L471" s="84"/>
      <c r="M471" s="84"/>
      <c r="N471" s="84"/>
      <c r="O471" s="84"/>
      <c r="P471" s="84"/>
      <c r="Q471" s="85"/>
    </row>
    <row r="472" spans="1:17" x14ac:dyDescent="0.2">
      <c r="A472" s="112"/>
      <c r="B472" s="84"/>
      <c r="C472" s="628"/>
      <c r="D472" s="628"/>
      <c r="E472" s="92"/>
      <c r="F472" s="904"/>
      <c r="G472" s="84"/>
      <c r="H472" s="84"/>
      <c r="I472" s="84"/>
      <c r="J472" s="84"/>
      <c r="K472" s="84"/>
      <c r="L472" s="84"/>
      <c r="M472" s="84"/>
      <c r="N472" s="84"/>
      <c r="O472" s="84"/>
      <c r="P472" s="84"/>
      <c r="Q472" s="85"/>
    </row>
    <row r="473" spans="1:17" x14ac:dyDescent="0.2">
      <c r="A473" s="112"/>
      <c r="B473" s="84"/>
      <c r="C473" s="628"/>
      <c r="D473" s="628"/>
      <c r="E473" s="92"/>
      <c r="F473" s="904"/>
      <c r="G473" s="84"/>
      <c r="H473" s="84"/>
      <c r="I473" s="84"/>
      <c r="J473" s="84"/>
      <c r="K473" s="84"/>
      <c r="L473" s="84"/>
      <c r="M473" s="84"/>
      <c r="N473" s="84"/>
      <c r="O473" s="84"/>
      <c r="P473" s="84"/>
      <c r="Q473" s="85"/>
    </row>
    <row r="474" spans="1:17" x14ac:dyDescent="0.2">
      <c r="A474" s="112"/>
      <c r="B474" s="84"/>
      <c r="C474" s="628"/>
      <c r="D474" s="628"/>
      <c r="E474" s="92"/>
      <c r="F474" s="904"/>
      <c r="G474" s="84"/>
      <c r="H474" s="84"/>
      <c r="I474" s="84"/>
      <c r="J474" s="84"/>
      <c r="K474" s="84"/>
      <c r="L474" s="84"/>
      <c r="M474" s="84"/>
      <c r="N474" s="84"/>
      <c r="O474" s="84"/>
      <c r="P474" s="84"/>
      <c r="Q474" s="85"/>
    </row>
    <row r="475" spans="1:17" x14ac:dyDescent="0.2">
      <c r="A475" s="112"/>
      <c r="B475" s="84"/>
      <c r="C475" s="628"/>
      <c r="D475" s="628"/>
      <c r="E475" s="92"/>
      <c r="F475" s="904"/>
      <c r="G475" s="84"/>
      <c r="H475" s="84"/>
      <c r="I475" s="84"/>
      <c r="J475" s="84"/>
      <c r="K475" s="84"/>
      <c r="L475" s="84"/>
      <c r="M475" s="84"/>
      <c r="N475" s="84"/>
      <c r="O475" s="84"/>
      <c r="P475" s="84"/>
      <c r="Q475" s="85"/>
    </row>
    <row r="476" spans="1:17" x14ac:dyDescent="0.2">
      <c r="A476" s="112"/>
      <c r="B476" s="84"/>
      <c r="C476" s="628"/>
      <c r="D476" s="628"/>
      <c r="E476" s="92"/>
      <c r="F476" s="904"/>
      <c r="G476" s="84"/>
      <c r="H476" s="84"/>
      <c r="I476" s="84"/>
      <c r="J476" s="84"/>
      <c r="K476" s="84"/>
      <c r="L476" s="84"/>
      <c r="M476" s="84"/>
      <c r="N476" s="84"/>
      <c r="O476" s="84"/>
      <c r="P476" s="84"/>
      <c r="Q476" s="85"/>
    </row>
    <row r="477" spans="1:17" x14ac:dyDescent="0.2">
      <c r="A477" s="112"/>
      <c r="B477" s="84"/>
      <c r="C477" s="628"/>
      <c r="D477" s="628"/>
      <c r="E477" s="92"/>
      <c r="F477" s="904"/>
      <c r="G477" s="84"/>
      <c r="H477" s="84"/>
      <c r="I477" s="84"/>
      <c r="J477" s="84"/>
      <c r="K477" s="84"/>
      <c r="L477" s="84"/>
      <c r="M477" s="84"/>
      <c r="N477" s="84"/>
      <c r="O477" s="84"/>
      <c r="P477" s="84"/>
      <c r="Q477" s="85"/>
    </row>
    <row r="478" spans="1:17" x14ac:dyDescent="0.2">
      <c r="A478" s="112"/>
      <c r="B478" s="84"/>
      <c r="C478" s="628"/>
      <c r="D478" s="628"/>
      <c r="E478" s="92"/>
      <c r="F478" s="904"/>
      <c r="G478" s="84"/>
      <c r="H478" s="84"/>
      <c r="I478" s="84"/>
      <c r="J478" s="84"/>
      <c r="K478" s="84"/>
      <c r="L478" s="84"/>
      <c r="M478" s="84"/>
      <c r="N478" s="84"/>
      <c r="O478" s="84"/>
      <c r="P478" s="84"/>
      <c r="Q478" s="85"/>
    </row>
    <row r="479" spans="1:17" x14ac:dyDescent="0.2">
      <c r="A479" s="112"/>
      <c r="B479" s="84"/>
      <c r="C479" s="628"/>
      <c r="D479" s="628"/>
      <c r="E479" s="92"/>
      <c r="F479" s="904"/>
      <c r="G479" s="84"/>
      <c r="H479" s="84"/>
      <c r="I479" s="84"/>
      <c r="J479" s="84"/>
      <c r="K479" s="84"/>
      <c r="L479" s="84"/>
      <c r="M479" s="84"/>
      <c r="N479" s="84"/>
      <c r="O479" s="84"/>
      <c r="P479" s="84"/>
      <c r="Q479" s="85"/>
    </row>
    <row r="480" spans="1:17" x14ac:dyDescent="0.2">
      <c r="A480" s="112"/>
      <c r="B480" s="84"/>
      <c r="C480" s="628"/>
      <c r="D480" s="628"/>
      <c r="E480" s="92"/>
      <c r="F480" s="904"/>
      <c r="G480" s="84"/>
      <c r="H480" s="84"/>
      <c r="I480" s="84"/>
      <c r="J480" s="84"/>
      <c r="K480" s="84"/>
      <c r="L480" s="84"/>
      <c r="M480" s="84"/>
      <c r="N480" s="84"/>
      <c r="O480" s="84"/>
      <c r="P480" s="84"/>
      <c r="Q480" s="85"/>
    </row>
    <row r="481" spans="1:17" x14ac:dyDescent="0.2">
      <c r="A481" s="112"/>
      <c r="B481" s="84"/>
      <c r="C481" s="628"/>
      <c r="D481" s="628"/>
      <c r="E481" s="92"/>
      <c r="F481" s="904"/>
      <c r="G481" s="84"/>
      <c r="H481" s="84"/>
      <c r="I481" s="84"/>
      <c r="J481" s="84"/>
      <c r="K481" s="84"/>
      <c r="L481" s="84"/>
      <c r="M481" s="84"/>
      <c r="N481" s="84"/>
      <c r="O481" s="84"/>
      <c r="P481" s="84"/>
      <c r="Q481" s="85"/>
    </row>
    <row r="482" spans="1:17" x14ac:dyDescent="0.2">
      <c r="A482" s="112"/>
      <c r="B482" s="84"/>
      <c r="C482" s="628"/>
      <c r="D482" s="628"/>
      <c r="E482" s="92"/>
      <c r="F482" s="904"/>
      <c r="G482" s="84"/>
      <c r="H482" s="84"/>
      <c r="I482" s="84"/>
      <c r="J482" s="84"/>
      <c r="K482" s="84"/>
      <c r="L482" s="84"/>
      <c r="M482" s="84"/>
      <c r="N482" s="84"/>
      <c r="O482" s="84"/>
      <c r="P482" s="84"/>
      <c r="Q482" s="85"/>
    </row>
    <row r="483" spans="1:17" x14ac:dyDescent="0.2">
      <c r="A483" s="112"/>
      <c r="B483" s="84"/>
      <c r="C483" s="628"/>
      <c r="D483" s="628"/>
      <c r="E483" s="92"/>
      <c r="F483" s="904"/>
      <c r="G483" s="84"/>
      <c r="H483" s="84"/>
      <c r="I483" s="84"/>
      <c r="J483" s="84"/>
      <c r="K483" s="84"/>
      <c r="L483" s="84"/>
      <c r="M483" s="84"/>
      <c r="N483" s="84"/>
      <c r="O483" s="84"/>
      <c r="P483" s="84"/>
      <c r="Q483" s="85"/>
    </row>
    <row r="484" spans="1:17" x14ac:dyDescent="0.2">
      <c r="A484" s="112"/>
      <c r="B484" s="84"/>
      <c r="C484" s="628"/>
      <c r="D484" s="628"/>
      <c r="E484" s="92"/>
      <c r="F484" s="904"/>
      <c r="G484" s="84"/>
      <c r="H484" s="84"/>
      <c r="I484" s="84"/>
      <c r="J484" s="84"/>
      <c r="K484" s="84"/>
      <c r="L484" s="84"/>
      <c r="M484" s="84"/>
      <c r="N484" s="84"/>
      <c r="O484" s="84"/>
      <c r="P484" s="84"/>
      <c r="Q484" s="85"/>
    </row>
    <row r="485" spans="1:17" x14ac:dyDescent="0.2">
      <c r="A485" s="112"/>
      <c r="B485" s="84"/>
      <c r="C485" s="628"/>
      <c r="D485" s="628"/>
      <c r="E485" s="92"/>
      <c r="F485" s="904"/>
      <c r="G485" s="84"/>
      <c r="H485" s="84"/>
      <c r="I485" s="84"/>
      <c r="J485" s="84"/>
      <c r="K485" s="84"/>
      <c r="L485" s="84"/>
      <c r="M485" s="84"/>
      <c r="N485" s="84"/>
      <c r="O485" s="84"/>
      <c r="P485" s="84"/>
      <c r="Q485" s="85"/>
    </row>
    <row r="486" spans="1:17" x14ac:dyDescent="0.2">
      <c r="A486" s="112"/>
      <c r="B486" s="84"/>
      <c r="C486" s="628"/>
      <c r="D486" s="628"/>
      <c r="E486" s="92"/>
      <c r="F486" s="904"/>
      <c r="G486" s="84"/>
      <c r="H486" s="84"/>
      <c r="I486" s="84"/>
      <c r="J486" s="84"/>
      <c r="K486" s="84"/>
      <c r="L486" s="84"/>
      <c r="M486" s="84"/>
      <c r="N486" s="84"/>
      <c r="O486" s="84"/>
      <c r="P486" s="84"/>
      <c r="Q486" s="85"/>
    </row>
    <row r="487" spans="1:17" x14ac:dyDescent="0.2">
      <c r="A487" s="112"/>
      <c r="B487" s="84"/>
      <c r="C487" s="628"/>
      <c r="D487" s="628"/>
      <c r="E487" s="92"/>
      <c r="F487" s="904"/>
      <c r="G487" s="84"/>
      <c r="H487" s="84"/>
      <c r="I487" s="84"/>
      <c r="J487" s="84"/>
      <c r="K487" s="84"/>
      <c r="L487" s="84"/>
      <c r="M487" s="84"/>
      <c r="N487" s="84"/>
      <c r="O487" s="84"/>
      <c r="P487" s="84"/>
      <c r="Q487" s="85"/>
    </row>
    <row r="488" spans="1:17" x14ac:dyDescent="0.2">
      <c r="A488" s="112"/>
      <c r="B488" s="84"/>
      <c r="C488" s="628"/>
      <c r="D488" s="628"/>
      <c r="E488" s="92"/>
      <c r="F488" s="904"/>
      <c r="G488" s="84"/>
      <c r="H488" s="84"/>
      <c r="I488" s="84"/>
      <c r="J488" s="84"/>
      <c r="K488" s="84"/>
      <c r="L488" s="84"/>
      <c r="M488" s="84"/>
      <c r="N488" s="84"/>
      <c r="O488" s="84"/>
      <c r="P488" s="84"/>
      <c r="Q488" s="85"/>
    </row>
    <row r="489" spans="1:17" x14ac:dyDescent="0.2">
      <c r="A489" s="112"/>
      <c r="B489" s="84"/>
      <c r="C489" s="628"/>
      <c r="D489" s="628"/>
      <c r="E489" s="92"/>
      <c r="F489" s="904"/>
      <c r="G489" s="84"/>
      <c r="H489" s="84"/>
      <c r="I489" s="84"/>
      <c r="J489" s="84"/>
      <c r="K489" s="84"/>
      <c r="L489" s="84"/>
      <c r="M489" s="84"/>
      <c r="N489" s="84"/>
      <c r="O489" s="84"/>
      <c r="P489" s="84"/>
      <c r="Q489" s="85"/>
    </row>
    <row r="490" spans="1:17" x14ac:dyDescent="0.2">
      <c r="A490" s="112"/>
      <c r="B490" s="84"/>
      <c r="C490" s="628"/>
      <c r="D490" s="628"/>
      <c r="E490" s="92"/>
      <c r="F490" s="904"/>
      <c r="G490" s="84"/>
      <c r="H490" s="84"/>
      <c r="I490" s="84"/>
      <c r="J490" s="84"/>
      <c r="K490" s="84"/>
      <c r="L490" s="84"/>
      <c r="M490" s="84"/>
      <c r="N490" s="84"/>
      <c r="O490" s="84"/>
      <c r="P490" s="84"/>
      <c r="Q490" s="85"/>
    </row>
    <row r="491" spans="1:17" x14ac:dyDescent="0.2">
      <c r="A491" s="112"/>
      <c r="B491" s="84"/>
      <c r="C491" s="628"/>
      <c r="D491" s="628"/>
      <c r="E491" s="92"/>
      <c r="F491" s="904"/>
      <c r="G491" s="84"/>
      <c r="H491" s="84"/>
      <c r="I491" s="84"/>
      <c r="J491" s="84"/>
      <c r="K491" s="84"/>
      <c r="L491" s="84"/>
      <c r="M491" s="84"/>
      <c r="N491" s="84"/>
      <c r="O491" s="84"/>
      <c r="P491" s="84"/>
      <c r="Q491" s="85"/>
    </row>
    <row r="492" spans="1:17" x14ac:dyDescent="0.2">
      <c r="A492" s="112"/>
      <c r="B492" s="84"/>
      <c r="C492" s="628"/>
      <c r="D492" s="628"/>
      <c r="E492" s="92"/>
      <c r="F492" s="904"/>
      <c r="G492" s="84"/>
      <c r="H492" s="84"/>
      <c r="I492" s="84"/>
      <c r="J492" s="84"/>
      <c r="K492" s="84"/>
      <c r="L492" s="84"/>
      <c r="M492" s="84"/>
      <c r="N492" s="84"/>
      <c r="O492" s="84"/>
      <c r="P492" s="84"/>
      <c r="Q492" s="85"/>
    </row>
    <row r="493" spans="1:17" x14ac:dyDescent="0.2">
      <c r="A493" s="112"/>
      <c r="B493" s="84"/>
      <c r="C493" s="628"/>
      <c r="D493" s="628"/>
      <c r="E493" s="92"/>
      <c r="F493" s="904"/>
      <c r="G493" s="84"/>
      <c r="H493" s="84"/>
      <c r="I493" s="84"/>
      <c r="J493" s="84"/>
      <c r="K493" s="84"/>
      <c r="L493" s="84"/>
      <c r="M493" s="84"/>
      <c r="N493" s="84"/>
      <c r="O493" s="84"/>
      <c r="P493" s="84"/>
      <c r="Q493" s="85"/>
    </row>
    <row r="494" spans="1:17" x14ac:dyDescent="0.2">
      <c r="A494" s="112"/>
      <c r="B494" s="84"/>
      <c r="C494" s="628"/>
      <c r="D494" s="628"/>
      <c r="E494" s="92"/>
      <c r="F494" s="904"/>
      <c r="G494" s="84"/>
      <c r="H494" s="84"/>
      <c r="I494" s="84"/>
      <c r="J494" s="84"/>
      <c r="K494" s="84"/>
      <c r="L494" s="84"/>
      <c r="M494" s="84"/>
      <c r="N494" s="84"/>
      <c r="O494" s="84"/>
      <c r="P494" s="84"/>
      <c r="Q494" s="85"/>
    </row>
    <row r="495" spans="1:17" x14ac:dyDescent="0.2">
      <c r="A495" s="112"/>
      <c r="B495" s="84"/>
      <c r="C495" s="628"/>
      <c r="D495" s="628"/>
      <c r="E495" s="92"/>
      <c r="F495" s="904"/>
      <c r="G495" s="84"/>
      <c r="H495" s="84"/>
      <c r="I495" s="84"/>
      <c r="J495" s="84"/>
      <c r="K495" s="84"/>
      <c r="L495" s="84"/>
      <c r="M495" s="84"/>
      <c r="N495" s="84"/>
      <c r="O495" s="84"/>
      <c r="P495" s="84"/>
      <c r="Q495" s="85"/>
    </row>
    <row r="496" spans="1:17" x14ac:dyDescent="0.2">
      <c r="A496" s="112"/>
      <c r="B496" s="84"/>
      <c r="C496" s="628"/>
      <c r="D496" s="628"/>
      <c r="E496" s="92"/>
      <c r="F496" s="904"/>
      <c r="G496" s="84"/>
      <c r="H496" s="84"/>
      <c r="I496" s="84"/>
      <c r="J496" s="84"/>
      <c r="K496" s="84"/>
      <c r="L496" s="84"/>
      <c r="M496" s="84"/>
      <c r="N496" s="84"/>
      <c r="O496" s="84"/>
      <c r="P496" s="84"/>
      <c r="Q496" s="85"/>
    </row>
    <row r="497" spans="1:17" x14ac:dyDescent="0.2">
      <c r="A497" s="112"/>
      <c r="B497" s="84"/>
      <c r="C497" s="628"/>
      <c r="D497" s="628"/>
      <c r="E497" s="92"/>
      <c r="F497" s="904"/>
      <c r="G497" s="84"/>
      <c r="H497" s="84"/>
      <c r="I497" s="84"/>
      <c r="J497" s="84"/>
      <c r="K497" s="84"/>
      <c r="L497" s="84"/>
      <c r="M497" s="84"/>
      <c r="N497" s="84"/>
      <c r="O497" s="84"/>
      <c r="P497" s="84"/>
      <c r="Q497" s="85"/>
    </row>
    <row r="498" spans="1:17" x14ac:dyDescent="0.2">
      <c r="A498" s="112"/>
      <c r="B498" s="84"/>
      <c r="C498" s="628"/>
      <c r="D498" s="628"/>
      <c r="E498" s="92"/>
      <c r="F498" s="904"/>
      <c r="G498" s="84"/>
      <c r="H498" s="84"/>
      <c r="I498" s="84"/>
      <c r="J498" s="84"/>
      <c r="K498" s="84"/>
      <c r="L498" s="84"/>
      <c r="M498" s="84"/>
      <c r="N498" s="84"/>
      <c r="O498" s="84"/>
      <c r="P498" s="84"/>
      <c r="Q498" s="85"/>
    </row>
    <row r="499" spans="1:17" x14ac:dyDescent="0.2">
      <c r="A499" s="112"/>
      <c r="B499" s="84"/>
      <c r="C499" s="628"/>
      <c r="D499" s="628"/>
      <c r="E499" s="92"/>
      <c r="F499" s="904"/>
      <c r="G499" s="84"/>
      <c r="H499" s="84"/>
      <c r="I499" s="84"/>
      <c r="J499" s="84"/>
      <c r="K499" s="84"/>
      <c r="L499" s="84"/>
      <c r="M499" s="84"/>
      <c r="N499" s="84"/>
      <c r="O499" s="84"/>
      <c r="P499" s="84"/>
      <c r="Q499" s="85"/>
    </row>
    <row r="500" spans="1:17" x14ac:dyDescent="0.2">
      <c r="A500" s="112"/>
      <c r="B500" s="84"/>
      <c r="C500" s="628"/>
      <c r="D500" s="628"/>
      <c r="E500" s="92"/>
      <c r="F500" s="904"/>
      <c r="G500" s="84"/>
      <c r="H500" s="84"/>
      <c r="I500" s="84"/>
      <c r="J500" s="84"/>
      <c r="K500" s="84"/>
      <c r="L500" s="84"/>
      <c r="M500" s="84"/>
      <c r="N500" s="84"/>
      <c r="O500" s="84"/>
      <c r="P500" s="84"/>
      <c r="Q500" s="85"/>
    </row>
    <row r="501" spans="1:17" x14ac:dyDescent="0.2">
      <c r="A501" s="112"/>
      <c r="B501" s="84"/>
      <c r="C501" s="628"/>
      <c r="D501" s="628"/>
      <c r="E501" s="92"/>
      <c r="F501" s="904"/>
      <c r="G501" s="84"/>
      <c r="H501" s="84"/>
      <c r="I501" s="84"/>
      <c r="J501" s="84"/>
      <c r="K501" s="84"/>
      <c r="L501" s="84"/>
      <c r="M501" s="84"/>
      <c r="N501" s="84"/>
      <c r="O501" s="84"/>
      <c r="P501" s="84"/>
      <c r="Q501" s="85"/>
    </row>
    <row r="502" spans="1:17" x14ac:dyDescent="0.2">
      <c r="A502" s="112"/>
      <c r="B502" s="84"/>
      <c r="C502" s="628"/>
      <c r="D502" s="628"/>
      <c r="E502" s="92"/>
      <c r="F502" s="904"/>
      <c r="G502" s="84"/>
      <c r="H502" s="84"/>
      <c r="I502" s="84"/>
      <c r="J502" s="84"/>
      <c r="K502" s="84"/>
      <c r="L502" s="84"/>
      <c r="M502" s="84"/>
      <c r="N502" s="84"/>
      <c r="O502" s="84"/>
      <c r="P502" s="84"/>
      <c r="Q502" s="85"/>
    </row>
    <row r="503" spans="1:17" x14ac:dyDescent="0.2">
      <c r="A503" s="112"/>
      <c r="B503" s="84"/>
      <c r="C503" s="628"/>
      <c r="D503" s="628"/>
      <c r="E503" s="92"/>
      <c r="F503" s="904"/>
      <c r="G503" s="84"/>
      <c r="H503" s="84"/>
      <c r="I503" s="84"/>
      <c r="J503" s="84"/>
      <c r="K503" s="84"/>
      <c r="L503" s="84"/>
      <c r="M503" s="84"/>
      <c r="N503" s="84"/>
      <c r="O503" s="84"/>
      <c r="P503" s="84"/>
      <c r="Q503" s="85"/>
    </row>
    <row r="504" spans="1:17" x14ac:dyDescent="0.2">
      <c r="A504" s="112"/>
      <c r="B504" s="84"/>
      <c r="C504" s="628"/>
      <c r="D504" s="628"/>
      <c r="E504" s="92"/>
      <c r="F504" s="904"/>
      <c r="G504" s="84"/>
      <c r="H504" s="84"/>
      <c r="I504" s="84"/>
      <c r="J504" s="84"/>
      <c r="K504" s="84"/>
      <c r="L504" s="84"/>
      <c r="M504" s="84"/>
      <c r="N504" s="84"/>
      <c r="O504" s="84"/>
      <c r="P504" s="84"/>
      <c r="Q504" s="85"/>
    </row>
    <row r="505" spans="1:17" x14ac:dyDescent="0.2">
      <c r="A505" s="112"/>
      <c r="B505" s="84"/>
      <c r="C505" s="628"/>
      <c r="D505" s="628"/>
      <c r="E505" s="92"/>
      <c r="F505" s="904"/>
      <c r="G505" s="84"/>
      <c r="H505" s="84"/>
      <c r="I505" s="84"/>
      <c r="J505" s="84"/>
      <c r="K505" s="84"/>
      <c r="L505" s="84"/>
      <c r="M505" s="84"/>
      <c r="N505" s="84"/>
      <c r="O505" s="84"/>
      <c r="P505" s="84"/>
      <c r="Q505" s="85"/>
    </row>
    <row r="506" spans="1:17" x14ac:dyDescent="0.2">
      <c r="A506" s="112"/>
      <c r="B506" s="84"/>
      <c r="C506" s="628"/>
      <c r="D506" s="628"/>
      <c r="E506" s="92"/>
      <c r="F506" s="904"/>
      <c r="G506" s="84"/>
      <c r="H506" s="84"/>
      <c r="I506" s="84"/>
      <c r="J506" s="84"/>
      <c r="K506" s="84"/>
      <c r="L506" s="84"/>
      <c r="M506" s="84"/>
      <c r="N506" s="84"/>
      <c r="O506" s="84"/>
      <c r="P506" s="84"/>
      <c r="Q506" s="85"/>
    </row>
    <row r="507" spans="1:17" x14ac:dyDescent="0.2">
      <c r="A507" s="112"/>
      <c r="B507" s="84"/>
      <c r="C507" s="628"/>
      <c r="D507" s="628"/>
      <c r="E507" s="92"/>
      <c r="F507" s="904"/>
      <c r="G507" s="84"/>
      <c r="H507" s="84"/>
      <c r="I507" s="84"/>
      <c r="J507" s="84"/>
      <c r="K507" s="84"/>
      <c r="L507" s="84"/>
      <c r="M507" s="84"/>
      <c r="N507" s="84"/>
      <c r="O507" s="84"/>
      <c r="P507" s="84"/>
      <c r="Q507" s="85"/>
    </row>
    <row r="508" spans="1:17" x14ac:dyDescent="0.2">
      <c r="A508" s="112"/>
      <c r="B508" s="84"/>
      <c r="C508" s="628"/>
      <c r="D508" s="628"/>
      <c r="E508" s="92"/>
      <c r="F508" s="904"/>
      <c r="G508" s="84"/>
      <c r="H508" s="84"/>
      <c r="I508" s="84"/>
      <c r="J508" s="84"/>
      <c r="K508" s="84"/>
      <c r="L508" s="84"/>
      <c r="M508" s="84"/>
      <c r="N508" s="84"/>
      <c r="O508" s="84"/>
      <c r="P508" s="84"/>
      <c r="Q508" s="85"/>
    </row>
    <row r="509" spans="1:17" x14ac:dyDescent="0.2">
      <c r="A509" s="112"/>
      <c r="B509" s="84"/>
      <c r="C509" s="628"/>
      <c r="D509" s="628"/>
      <c r="E509" s="92"/>
      <c r="F509" s="904"/>
      <c r="G509" s="84"/>
      <c r="H509" s="84"/>
      <c r="I509" s="84"/>
      <c r="J509" s="84"/>
      <c r="K509" s="84"/>
      <c r="L509" s="84"/>
      <c r="M509" s="84"/>
      <c r="N509" s="84"/>
      <c r="O509" s="84"/>
      <c r="P509" s="84"/>
      <c r="Q509" s="85"/>
    </row>
    <row r="510" spans="1:17" x14ac:dyDescent="0.2">
      <c r="A510" s="112"/>
      <c r="B510" s="84"/>
      <c r="C510" s="628"/>
      <c r="D510" s="628"/>
      <c r="E510" s="92"/>
      <c r="F510" s="904"/>
      <c r="G510" s="84"/>
      <c r="H510" s="84"/>
      <c r="I510" s="84"/>
      <c r="J510" s="84"/>
      <c r="K510" s="84"/>
      <c r="L510" s="84"/>
      <c r="M510" s="84"/>
      <c r="N510" s="84"/>
      <c r="O510" s="84"/>
      <c r="P510" s="84"/>
      <c r="Q510" s="85"/>
    </row>
    <row r="511" spans="1:17" x14ac:dyDescent="0.2">
      <c r="A511" s="112"/>
      <c r="B511" s="84"/>
      <c r="C511" s="628"/>
      <c r="D511" s="628"/>
      <c r="E511" s="92"/>
      <c r="F511" s="904"/>
      <c r="G511" s="84"/>
      <c r="H511" s="84"/>
      <c r="I511" s="84"/>
      <c r="J511" s="84"/>
      <c r="K511" s="84"/>
      <c r="L511" s="84"/>
      <c r="M511" s="84"/>
      <c r="N511" s="84"/>
      <c r="O511" s="84"/>
      <c r="P511" s="84"/>
      <c r="Q511" s="85"/>
    </row>
    <row r="512" spans="1:17" x14ac:dyDescent="0.2">
      <c r="A512" s="112"/>
      <c r="B512" s="84"/>
      <c r="C512" s="628"/>
      <c r="D512" s="628"/>
      <c r="E512" s="92"/>
      <c r="F512" s="904"/>
      <c r="G512" s="84"/>
      <c r="H512" s="84"/>
      <c r="I512" s="84"/>
      <c r="J512" s="84"/>
      <c r="K512" s="84"/>
      <c r="L512" s="84"/>
      <c r="M512" s="84"/>
      <c r="N512" s="84"/>
      <c r="O512" s="84"/>
      <c r="P512" s="84"/>
      <c r="Q512" s="85"/>
    </row>
    <row r="513" spans="1:17" x14ac:dyDescent="0.2">
      <c r="A513" s="112"/>
      <c r="B513" s="84"/>
      <c r="C513" s="628"/>
      <c r="D513" s="628"/>
      <c r="E513" s="92"/>
      <c r="F513" s="904"/>
      <c r="G513" s="84"/>
      <c r="H513" s="84"/>
      <c r="I513" s="84"/>
      <c r="J513" s="84"/>
      <c r="K513" s="84"/>
      <c r="L513" s="84"/>
      <c r="M513" s="84"/>
      <c r="N513" s="84"/>
      <c r="O513" s="84"/>
      <c r="P513" s="84"/>
      <c r="Q513" s="85"/>
    </row>
    <row r="514" spans="1:17" x14ac:dyDescent="0.2">
      <c r="A514" s="112"/>
      <c r="B514" s="84"/>
      <c r="C514" s="628"/>
      <c r="D514" s="628"/>
      <c r="E514" s="92"/>
      <c r="F514" s="904"/>
      <c r="G514" s="84"/>
      <c r="H514" s="84"/>
      <c r="I514" s="84"/>
      <c r="J514" s="84"/>
      <c r="K514" s="84"/>
      <c r="L514" s="84"/>
      <c r="M514" s="84"/>
      <c r="N514" s="84"/>
      <c r="O514" s="84"/>
      <c r="P514" s="84"/>
      <c r="Q514" s="85"/>
    </row>
    <row r="515" spans="1:17" x14ac:dyDescent="0.2">
      <c r="A515" s="112"/>
      <c r="B515" s="84"/>
      <c r="C515" s="628"/>
      <c r="D515" s="628"/>
      <c r="E515" s="92"/>
      <c r="F515" s="904"/>
      <c r="G515" s="84"/>
      <c r="H515" s="84"/>
      <c r="I515" s="84"/>
      <c r="J515" s="84"/>
      <c r="K515" s="84"/>
      <c r="L515" s="84"/>
      <c r="M515" s="84"/>
      <c r="N515" s="84"/>
      <c r="O515" s="84"/>
      <c r="P515" s="84"/>
      <c r="Q515" s="85"/>
    </row>
    <row r="516" spans="1:17" x14ac:dyDescent="0.2">
      <c r="A516" s="112"/>
      <c r="B516" s="84"/>
      <c r="C516" s="628"/>
      <c r="D516" s="628"/>
      <c r="E516" s="92"/>
      <c r="F516" s="904"/>
      <c r="G516" s="84"/>
      <c r="H516" s="84"/>
      <c r="I516" s="84"/>
      <c r="J516" s="84"/>
      <c r="K516" s="84"/>
      <c r="L516" s="84"/>
      <c r="M516" s="84"/>
      <c r="N516" s="84"/>
      <c r="O516" s="84"/>
      <c r="P516" s="84"/>
      <c r="Q516" s="85"/>
    </row>
    <row r="517" spans="1:17" x14ac:dyDescent="0.2">
      <c r="A517" s="112"/>
      <c r="B517" s="84"/>
      <c r="C517" s="628"/>
      <c r="D517" s="628"/>
      <c r="E517" s="92"/>
      <c r="F517" s="904"/>
      <c r="G517" s="84"/>
      <c r="H517" s="84"/>
      <c r="I517" s="84"/>
      <c r="J517" s="84"/>
      <c r="K517" s="84"/>
      <c r="L517" s="84"/>
      <c r="M517" s="84"/>
      <c r="N517" s="84"/>
      <c r="O517" s="84"/>
      <c r="P517" s="84"/>
      <c r="Q517" s="85"/>
    </row>
    <row r="518" spans="1:17" x14ac:dyDescent="0.2">
      <c r="A518" s="112"/>
      <c r="B518" s="84"/>
      <c r="C518" s="628"/>
      <c r="D518" s="628"/>
      <c r="E518" s="92"/>
      <c r="F518" s="904"/>
      <c r="G518" s="84"/>
      <c r="H518" s="84"/>
      <c r="I518" s="84"/>
      <c r="J518" s="84"/>
      <c r="K518" s="84"/>
      <c r="L518" s="84"/>
      <c r="M518" s="84"/>
      <c r="N518" s="84"/>
      <c r="O518" s="84"/>
      <c r="P518" s="84"/>
      <c r="Q518" s="85"/>
    </row>
    <row r="519" spans="1:17" x14ac:dyDescent="0.2">
      <c r="A519" s="112"/>
      <c r="B519" s="84"/>
      <c r="C519" s="628"/>
      <c r="D519" s="628"/>
      <c r="E519" s="92"/>
      <c r="F519" s="904"/>
      <c r="G519" s="84"/>
      <c r="H519" s="84"/>
      <c r="I519" s="84"/>
      <c r="J519" s="84"/>
      <c r="K519" s="84"/>
      <c r="L519" s="84"/>
      <c r="M519" s="84"/>
      <c r="N519" s="84"/>
      <c r="O519" s="84"/>
      <c r="P519" s="84"/>
      <c r="Q519" s="85"/>
    </row>
    <row r="520" spans="1:17" x14ac:dyDescent="0.2">
      <c r="A520" s="112"/>
      <c r="B520" s="84"/>
      <c r="C520" s="628"/>
      <c r="D520" s="628"/>
      <c r="E520" s="92"/>
      <c r="F520" s="904"/>
      <c r="G520" s="84"/>
      <c r="H520" s="84"/>
      <c r="I520" s="84"/>
      <c r="J520" s="84"/>
      <c r="K520" s="84"/>
      <c r="L520" s="84"/>
      <c r="M520" s="84"/>
      <c r="N520" s="84"/>
      <c r="O520" s="84"/>
      <c r="P520" s="84"/>
      <c r="Q520" s="85"/>
    </row>
    <row r="521" spans="1:17" x14ac:dyDescent="0.2">
      <c r="A521" s="112"/>
      <c r="B521" s="84"/>
      <c r="C521" s="628"/>
      <c r="D521" s="628"/>
      <c r="E521" s="92"/>
      <c r="F521" s="904"/>
      <c r="G521" s="84"/>
      <c r="H521" s="84"/>
      <c r="I521" s="84"/>
      <c r="J521" s="84"/>
      <c r="K521" s="84"/>
      <c r="L521" s="84"/>
      <c r="M521" s="84"/>
      <c r="N521" s="84"/>
      <c r="O521" s="84"/>
      <c r="P521" s="84"/>
      <c r="Q521" s="85"/>
    </row>
    <row r="522" spans="1:17" x14ac:dyDescent="0.2">
      <c r="A522" s="112"/>
      <c r="B522" s="84"/>
      <c r="C522" s="628"/>
      <c r="D522" s="628"/>
      <c r="E522" s="92"/>
      <c r="F522" s="904"/>
      <c r="G522" s="84"/>
      <c r="H522" s="84"/>
      <c r="I522" s="84"/>
      <c r="J522" s="84"/>
      <c r="K522" s="84"/>
      <c r="L522" s="84"/>
      <c r="M522" s="84"/>
      <c r="N522" s="84"/>
      <c r="O522" s="84"/>
      <c r="P522" s="84"/>
      <c r="Q522" s="85"/>
    </row>
    <row r="523" spans="1:17" x14ac:dyDescent="0.2">
      <c r="A523" s="112"/>
      <c r="B523" s="84"/>
      <c r="C523" s="628"/>
      <c r="D523" s="628"/>
      <c r="E523" s="92"/>
      <c r="F523" s="904"/>
      <c r="G523" s="84"/>
      <c r="H523" s="84"/>
      <c r="I523" s="84"/>
      <c r="J523" s="84"/>
      <c r="K523" s="84"/>
      <c r="L523" s="84"/>
      <c r="M523" s="84"/>
      <c r="N523" s="84"/>
      <c r="O523" s="84"/>
      <c r="P523" s="84"/>
      <c r="Q523" s="85"/>
    </row>
    <row r="524" spans="1:17" x14ac:dyDescent="0.2">
      <c r="A524" s="112"/>
      <c r="B524" s="84"/>
      <c r="C524" s="628"/>
      <c r="D524" s="628"/>
      <c r="E524" s="92"/>
      <c r="F524" s="904"/>
      <c r="G524" s="84"/>
      <c r="H524" s="84"/>
      <c r="I524" s="84"/>
      <c r="J524" s="84"/>
      <c r="K524" s="84"/>
      <c r="L524" s="84"/>
      <c r="M524" s="84"/>
      <c r="N524" s="84"/>
      <c r="O524" s="84"/>
      <c r="P524" s="84"/>
      <c r="Q524" s="85"/>
    </row>
    <row r="525" spans="1:17" x14ac:dyDescent="0.2">
      <c r="A525" s="112"/>
      <c r="B525" s="84"/>
      <c r="C525" s="628"/>
      <c r="D525" s="628"/>
      <c r="E525" s="92"/>
      <c r="F525" s="904"/>
      <c r="G525" s="84"/>
      <c r="H525" s="84"/>
      <c r="I525" s="84"/>
      <c r="J525" s="84"/>
      <c r="K525" s="84"/>
      <c r="L525" s="84"/>
      <c r="M525" s="84"/>
      <c r="N525" s="84"/>
      <c r="O525" s="84"/>
      <c r="P525" s="84"/>
      <c r="Q525" s="85"/>
    </row>
    <row r="526" spans="1:17" x14ac:dyDescent="0.2">
      <c r="A526" s="112"/>
      <c r="B526" s="84"/>
      <c r="C526" s="628"/>
      <c r="D526" s="628"/>
      <c r="E526" s="92"/>
      <c r="F526" s="904"/>
      <c r="G526" s="84"/>
      <c r="H526" s="84"/>
      <c r="I526" s="84"/>
      <c r="J526" s="84"/>
      <c r="K526" s="84"/>
      <c r="L526" s="84"/>
      <c r="M526" s="84"/>
      <c r="N526" s="84"/>
      <c r="O526" s="84"/>
      <c r="P526" s="84"/>
      <c r="Q526" s="85"/>
    </row>
    <row r="527" spans="1:17" x14ac:dyDescent="0.2">
      <c r="A527" s="112"/>
      <c r="B527" s="84"/>
      <c r="C527" s="628"/>
      <c r="D527" s="628"/>
      <c r="E527" s="92"/>
      <c r="F527" s="904"/>
      <c r="G527" s="84"/>
      <c r="H527" s="84"/>
      <c r="I527" s="84"/>
      <c r="J527" s="84"/>
      <c r="K527" s="84"/>
      <c r="L527" s="84"/>
      <c r="M527" s="84"/>
      <c r="N527" s="84"/>
      <c r="O527" s="84"/>
      <c r="P527" s="84"/>
      <c r="Q527" s="85"/>
    </row>
    <row r="528" spans="1:17" x14ac:dyDescent="0.2">
      <c r="A528" s="112"/>
      <c r="B528" s="84"/>
      <c r="C528" s="628"/>
      <c r="D528" s="628"/>
      <c r="E528" s="92"/>
      <c r="F528" s="904"/>
      <c r="G528" s="84"/>
      <c r="H528" s="84"/>
      <c r="I528" s="84"/>
      <c r="J528" s="84"/>
      <c r="K528" s="84"/>
      <c r="L528" s="84"/>
      <c r="M528" s="84"/>
      <c r="N528" s="84"/>
      <c r="O528" s="84"/>
      <c r="P528" s="84"/>
      <c r="Q528" s="85"/>
    </row>
    <row r="529" spans="1:17" x14ac:dyDescent="0.2">
      <c r="A529" s="112"/>
      <c r="B529" s="84"/>
      <c r="C529" s="628"/>
      <c r="D529" s="628"/>
      <c r="E529" s="92"/>
      <c r="F529" s="904"/>
      <c r="G529" s="84"/>
      <c r="H529" s="84"/>
      <c r="I529" s="84"/>
      <c r="J529" s="84"/>
      <c r="K529" s="84"/>
      <c r="L529" s="84"/>
      <c r="M529" s="84"/>
      <c r="N529" s="84"/>
      <c r="O529" s="84"/>
      <c r="P529" s="84"/>
      <c r="Q529" s="85"/>
    </row>
    <row r="530" spans="1:17" x14ac:dyDescent="0.2">
      <c r="A530" s="112"/>
      <c r="B530" s="84"/>
      <c r="C530" s="628"/>
      <c r="D530" s="628"/>
      <c r="E530" s="92"/>
      <c r="F530" s="904"/>
      <c r="G530" s="84"/>
      <c r="H530" s="84"/>
      <c r="I530" s="84"/>
      <c r="J530" s="84"/>
      <c r="K530" s="84"/>
      <c r="L530" s="84"/>
      <c r="M530" s="84"/>
      <c r="N530" s="84"/>
      <c r="O530" s="84"/>
      <c r="P530" s="84"/>
      <c r="Q530" s="85"/>
    </row>
    <row r="531" spans="1:17" x14ac:dyDescent="0.2">
      <c r="A531" s="112"/>
      <c r="B531" s="84"/>
      <c r="C531" s="628"/>
      <c r="D531" s="628"/>
      <c r="E531" s="92"/>
      <c r="F531" s="904"/>
      <c r="G531" s="84"/>
      <c r="H531" s="84"/>
      <c r="I531" s="84"/>
      <c r="J531" s="84"/>
      <c r="K531" s="84"/>
      <c r="L531" s="84"/>
      <c r="M531" s="84"/>
      <c r="N531" s="84"/>
      <c r="O531" s="84"/>
      <c r="P531" s="84"/>
      <c r="Q531" s="85"/>
    </row>
    <row r="532" spans="1:17" x14ac:dyDescent="0.2">
      <c r="A532" s="112"/>
      <c r="B532" s="84"/>
      <c r="C532" s="628"/>
      <c r="D532" s="628"/>
      <c r="E532" s="92"/>
      <c r="F532" s="904"/>
      <c r="G532" s="84"/>
      <c r="H532" s="84"/>
      <c r="I532" s="84"/>
      <c r="J532" s="84"/>
      <c r="K532" s="84"/>
      <c r="L532" s="84"/>
      <c r="M532" s="84"/>
      <c r="N532" s="84"/>
      <c r="O532" s="84"/>
      <c r="P532" s="84"/>
      <c r="Q532" s="85"/>
    </row>
    <row r="533" spans="1:17" x14ac:dyDescent="0.2">
      <c r="A533" s="112"/>
      <c r="B533" s="84"/>
      <c r="C533" s="628"/>
      <c r="D533" s="628"/>
      <c r="E533" s="92"/>
      <c r="F533" s="904"/>
      <c r="G533" s="84"/>
      <c r="H533" s="84"/>
      <c r="I533" s="84"/>
      <c r="J533" s="84"/>
      <c r="K533" s="84"/>
      <c r="L533" s="84"/>
      <c r="M533" s="84"/>
      <c r="N533" s="84"/>
      <c r="O533" s="84"/>
      <c r="P533" s="84"/>
      <c r="Q533" s="85"/>
    </row>
    <row r="534" spans="1:17" x14ac:dyDescent="0.2">
      <c r="A534" s="112"/>
      <c r="B534" s="84"/>
      <c r="C534" s="628"/>
      <c r="D534" s="628"/>
      <c r="E534" s="92"/>
      <c r="F534" s="904"/>
      <c r="G534" s="84"/>
      <c r="H534" s="84"/>
      <c r="I534" s="84"/>
      <c r="J534" s="84"/>
      <c r="K534" s="84"/>
      <c r="L534" s="84"/>
      <c r="M534" s="84"/>
      <c r="N534" s="84"/>
      <c r="O534" s="84"/>
      <c r="P534" s="84"/>
      <c r="Q534" s="85"/>
    </row>
    <row r="535" spans="1:17" x14ac:dyDescent="0.2">
      <c r="A535" s="112"/>
      <c r="B535" s="84"/>
      <c r="C535" s="628"/>
      <c r="D535" s="628"/>
      <c r="E535" s="92"/>
      <c r="F535" s="904"/>
      <c r="G535" s="84"/>
      <c r="H535" s="84"/>
      <c r="I535" s="84"/>
      <c r="J535" s="84"/>
      <c r="K535" s="84"/>
      <c r="L535" s="84"/>
      <c r="M535" s="84"/>
      <c r="N535" s="84"/>
      <c r="O535" s="84"/>
      <c r="P535" s="84"/>
      <c r="Q535" s="85"/>
    </row>
    <row r="536" spans="1:17" x14ac:dyDescent="0.2">
      <c r="A536" s="112"/>
      <c r="B536" s="84"/>
      <c r="C536" s="628"/>
      <c r="D536" s="628"/>
      <c r="E536" s="92"/>
      <c r="F536" s="904"/>
      <c r="G536" s="84"/>
      <c r="H536" s="84"/>
      <c r="I536" s="84"/>
      <c r="J536" s="84"/>
      <c r="K536" s="84"/>
      <c r="L536" s="84"/>
      <c r="M536" s="84"/>
      <c r="N536" s="84"/>
      <c r="O536" s="84"/>
      <c r="P536" s="84"/>
      <c r="Q536" s="85"/>
    </row>
    <row r="537" spans="1:17" x14ac:dyDescent="0.2">
      <c r="A537" s="112"/>
      <c r="B537" s="84"/>
      <c r="C537" s="628"/>
      <c r="D537" s="628"/>
      <c r="E537" s="92"/>
      <c r="F537" s="904"/>
      <c r="G537" s="84"/>
      <c r="H537" s="84"/>
      <c r="I537" s="84"/>
      <c r="J537" s="84"/>
      <c r="K537" s="84"/>
      <c r="L537" s="84"/>
      <c r="M537" s="84"/>
      <c r="N537" s="84"/>
      <c r="O537" s="84"/>
      <c r="P537" s="84"/>
      <c r="Q537" s="85"/>
    </row>
    <row r="538" spans="1:17" x14ac:dyDescent="0.2">
      <c r="A538" s="112"/>
      <c r="B538" s="84"/>
      <c r="C538" s="628"/>
      <c r="D538" s="628"/>
      <c r="E538" s="92"/>
      <c r="F538" s="904"/>
      <c r="G538" s="84"/>
      <c r="H538" s="84"/>
      <c r="I538" s="84"/>
      <c r="J538" s="84"/>
      <c r="K538" s="84"/>
      <c r="L538" s="84"/>
      <c r="M538" s="84"/>
      <c r="N538" s="84"/>
      <c r="O538" s="84"/>
      <c r="P538" s="84"/>
      <c r="Q538" s="85"/>
    </row>
    <row r="539" spans="1:17" x14ac:dyDescent="0.2">
      <c r="A539" s="112"/>
      <c r="B539" s="84"/>
      <c r="C539" s="628"/>
      <c r="D539" s="628"/>
      <c r="E539" s="92"/>
      <c r="F539" s="904"/>
      <c r="G539" s="84"/>
      <c r="H539" s="84"/>
      <c r="I539" s="84"/>
      <c r="J539" s="84"/>
      <c r="K539" s="84"/>
      <c r="L539" s="84"/>
      <c r="M539" s="84"/>
      <c r="N539" s="84"/>
      <c r="O539" s="84"/>
      <c r="P539" s="84"/>
      <c r="Q539" s="85"/>
    </row>
    <row r="540" spans="1:17" x14ac:dyDescent="0.2">
      <c r="A540" s="112"/>
      <c r="B540" s="84"/>
      <c r="C540" s="628"/>
      <c r="D540" s="628"/>
      <c r="E540" s="92"/>
      <c r="F540" s="904"/>
      <c r="G540" s="84"/>
      <c r="H540" s="84"/>
      <c r="I540" s="84"/>
      <c r="J540" s="84"/>
      <c r="K540" s="84"/>
      <c r="L540" s="84"/>
      <c r="M540" s="84"/>
      <c r="N540" s="84"/>
      <c r="O540" s="84"/>
      <c r="P540" s="84"/>
      <c r="Q540" s="85"/>
    </row>
    <row r="541" spans="1:17" x14ac:dyDescent="0.2">
      <c r="A541" s="112"/>
      <c r="B541" s="84"/>
      <c r="C541" s="628"/>
      <c r="D541" s="628"/>
      <c r="E541" s="92"/>
      <c r="F541" s="904"/>
      <c r="G541" s="84"/>
      <c r="H541" s="84"/>
      <c r="I541" s="84"/>
      <c r="J541" s="84"/>
      <c r="K541" s="84"/>
      <c r="L541" s="84"/>
      <c r="M541" s="84"/>
      <c r="N541" s="84"/>
      <c r="O541" s="84"/>
      <c r="P541" s="84"/>
      <c r="Q541" s="85"/>
    </row>
    <row r="542" spans="1:17" x14ac:dyDescent="0.2">
      <c r="A542" s="112"/>
      <c r="B542" s="84"/>
      <c r="C542" s="628"/>
      <c r="D542" s="628"/>
      <c r="E542" s="92"/>
      <c r="F542" s="904"/>
      <c r="G542" s="84"/>
      <c r="H542" s="84"/>
      <c r="I542" s="84"/>
      <c r="J542" s="84"/>
      <c r="K542" s="84"/>
      <c r="L542" s="84"/>
      <c r="M542" s="84"/>
      <c r="N542" s="84"/>
      <c r="O542" s="84"/>
      <c r="P542" s="84"/>
      <c r="Q542" s="85"/>
    </row>
    <row r="543" spans="1:17" x14ac:dyDescent="0.2">
      <c r="A543" s="112"/>
      <c r="B543" s="84"/>
      <c r="C543" s="628"/>
      <c r="D543" s="628"/>
      <c r="E543" s="92"/>
      <c r="F543" s="904"/>
      <c r="G543" s="84"/>
      <c r="H543" s="84"/>
      <c r="I543" s="84"/>
      <c r="J543" s="84"/>
      <c r="K543" s="84"/>
      <c r="L543" s="84"/>
      <c r="M543" s="84"/>
      <c r="N543" s="84"/>
      <c r="O543" s="84"/>
      <c r="P543" s="84"/>
      <c r="Q543" s="85"/>
    </row>
    <row r="544" spans="1:17" x14ac:dyDescent="0.2">
      <c r="A544" s="112"/>
      <c r="B544" s="84"/>
      <c r="C544" s="628"/>
      <c r="D544" s="628"/>
      <c r="E544" s="92"/>
      <c r="F544" s="904"/>
      <c r="G544" s="84"/>
      <c r="H544" s="84"/>
      <c r="I544" s="84"/>
      <c r="J544" s="84"/>
      <c r="K544" s="84"/>
      <c r="L544" s="84"/>
      <c r="M544" s="84"/>
      <c r="N544" s="84"/>
      <c r="O544" s="84"/>
      <c r="P544" s="84"/>
      <c r="Q544" s="85"/>
    </row>
    <row r="545" spans="1:17" x14ac:dyDescent="0.2">
      <c r="A545" s="112"/>
      <c r="B545" s="84"/>
      <c r="C545" s="628"/>
      <c r="D545" s="628"/>
      <c r="E545" s="92"/>
      <c r="F545" s="904"/>
      <c r="G545" s="84"/>
      <c r="H545" s="84"/>
      <c r="I545" s="84"/>
      <c r="J545" s="84"/>
      <c r="K545" s="84"/>
      <c r="L545" s="84"/>
      <c r="M545" s="84"/>
      <c r="N545" s="84"/>
      <c r="O545" s="84"/>
      <c r="P545" s="84"/>
      <c r="Q545" s="85"/>
    </row>
    <row r="546" spans="1:17" x14ac:dyDescent="0.2">
      <c r="A546" s="112"/>
      <c r="B546" s="84"/>
      <c r="C546" s="628"/>
      <c r="D546" s="628"/>
      <c r="E546" s="92"/>
      <c r="F546" s="904"/>
      <c r="G546" s="84"/>
      <c r="H546" s="84"/>
      <c r="I546" s="84"/>
      <c r="J546" s="84"/>
      <c r="K546" s="84"/>
      <c r="L546" s="84"/>
      <c r="M546" s="84"/>
      <c r="N546" s="84"/>
      <c r="O546" s="84"/>
      <c r="P546" s="84"/>
      <c r="Q546" s="85"/>
    </row>
    <row r="547" spans="1:17" x14ac:dyDescent="0.2">
      <c r="A547" s="112"/>
      <c r="B547" s="84"/>
      <c r="C547" s="628"/>
      <c r="D547" s="628"/>
      <c r="E547" s="92"/>
      <c r="F547" s="904"/>
      <c r="G547" s="84"/>
      <c r="H547" s="84"/>
      <c r="I547" s="84"/>
      <c r="J547" s="84"/>
      <c r="K547" s="84"/>
      <c r="L547" s="84"/>
      <c r="M547" s="84"/>
      <c r="N547" s="84"/>
      <c r="O547" s="84"/>
      <c r="P547" s="84"/>
      <c r="Q547" s="85"/>
    </row>
    <row r="548" spans="1:17" x14ac:dyDescent="0.2">
      <c r="A548" s="112"/>
      <c r="B548" s="84"/>
      <c r="C548" s="628"/>
      <c r="D548" s="628"/>
      <c r="E548" s="92"/>
      <c r="F548" s="904"/>
      <c r="G548" s="84"/>
      <c r="H548" s="84"/>
      <c r="I548" s="84"/>
      <c r="J548" s="84"/>
      <c r="K548" s="84"/>
      <c r="L548" s="84"/>
      <c r="M548" s="84"/>
      <c r="N548" s="84"/>
      <c r="O548" s="84"/>
      <c r="P548" s="84"/>
      <c r="Q548" s="85"/>
    </row>
    <row r="549" spans="1:17" x14ac:dyDescent="0.2">
      <c r="A549" s="112"/>
      <c r="B549" s="84"/>
      <c r="C549" s="628"/>
      <c r="D549" s="628"/>
      <c r="E549" s="92"/>
      <c r="F549" s="904"/>
      <c r="G549" s="84"/>
      <c r="H549" s="84"/>
      <c r="I549" s="84"/>
      <c r="J549" s="84"/>
      <c r="K549" s="84"/>
      <c r="L549" s="84"/>
      <c r="M549" s="84"/>
      <c r="N549" s="84"/>
      <c r="O549" s="84"/>
      <c r="P549" s="84"/>
      <c r="Q549" s="85"/>
    </row>
    <row r="550" spans="1:17" x14ac:dyDescent="0.2">
      <c r="A550" s="112"/>
      <c r="B550" s="84"/>
      <c r="C550" s="628"/>
      <c r="D550" s="628"/>
      <c r="E550" s="92"/>
      <c r="F550" s="904"/>
      <c r="G550" s="84"/>
      <c r="H550" s="84"/>
      <c r="I550" s="84"/>
      <c r="J550" s="84"/>
      <c r="K550" s="84"/>
      <c r="L550" s="84"/>
      <c r="M550" s="84"/>
      <c r="N550" s="84"/>
      <c r="O550" s="84"/>
      <c r="P550" s="84"/>
      <c r="Q550" s="85"/>
    </row>
    <row r="551" spans="1:17" x14ac:dyDescent="0.2">
      <c r="A551" s="112"/>
      <c r="B551" s="84"/>
      <c r="C551" s="628"/>
      <c r="D551" s="628"/>
      <c r="E551" s="92"/>
      <c r="F551" s="904"/>
      <c r="G551" s="84"/>
      <c r="H551" s="84"/>
      <c r="I551" s="84"/>
      <c r="J551" s="84"/>
      <c r="K551" s="84"/>
      <c r="L551" s="84"/>
      <c r="M551" s="84"/>
      <c r="N551" s="84"/>
      <c r="O551" s="84"/>
      <c r="P551" s="84"/>
      <c r="Q551" s="85"/>
    </row>
    <row r="552" spans="1:17" x14ac:dyDescent="0.2">
      <c r="A552" s="112"/>
      <c r="B552" s="84"/>
      <c r="C552" s="628"/>
      <c r="D552" s="628"/>
      <c r="E552" s="92"/>
      <c r="F552" s="904"/>
      <c r="G552" s="84"/>
      <c r="H552" s="84"/>
      <c r="I552" s="84"/>
      <c r="J552" s="84"/>
      <c r="K552" s="84"/>
      <c r="L552" s="84"/>
      <c r="M552" s="84"/>
      <c r="N552" s="84"/>
      <c r="O552" s="84"/>
      <c r="P552" s="84"/>
      <c r="Q552" s="85"/>
    </row>
    <row r="553" spans="1:17" x14ac:dyDescent="0.2">
      <c r="A553" s="112"/>
      <c r="B553" s="84"/>
      <c r="C553" s="628"/>
      <c r="D553" s="628"/>
      <c r="E553" s="92"/>
      <c r="F553" s="904"/>
      <c r="G553" s="84"/>
      <c r="H553" s="84"/>
      <c r="I553" s="84"/>
      <c r="J553" s="84"/>
      <c r="K553" s="84"/>
      <c r="L553" s="84"/>
      <c r="M553" s="84"/>
      <c r="N553" s="84"/>
      <c r="O553" s="84"/>
      <c r="P553" s="84"/>
      <c r="Q553" s="85"/>
    </row>
    <row r="554" spans="1:17" x14ac:dyDescent="0.2">
      <c r="A554" s="112"/>
      <c r="B554" s="84"/>
      <c r="C554" s="628"/>
      <c r="D554" s="628"/>
      <c r="E554" s="92"/>
      <c r="F554" s="904"/>
      <c r="G554" s="84"/>
      <c r="H554" s="84"/>
      <c r="I554" s="84"/>
      <c r="J554" s="84"/>
      <c r="K554" s="84"/>
      <c r="L554" s="84"/>
      <c r="M554" s="84"/>
      <c r="N554" s="84"/>
      <c r="O554" s="84"/>
      <c r="P554" s="84"/>
      <c r="Q554" s="85"/>
    </row>
    <row r="555" spans="1:17" x14ac:dyDescent="0.2">
      <c r="A555" s="112"/>
      <c r="B555" s="84"/>
      <c r="C555" s="628"/>
      <c r="D555" s="628"/>
      <c r="E555" s="92"/>
      <c r="F555" s="904"/>
      <c r="G555" s="84"/>
      <c r="H555" s="84"/>
      <c r="I555" s="84"/>
      <c r="J555" s="84"/>
      <c r="K555" s="84"/>
      <c r="L555" s="84"/>
      <c r="M555" s="84"/>
      <c r="N555" s="84"/>
      <c r="O555" s="84"/>
      <c r="P555" s="84"/>
      <c r="Q555" s="85"/>
    </row>
    <row r="556" spans="1:17" x14ac:dyDescent="0.2">
      <c r="A556" s="112"/>
      <c r="B556" s="84"/>
      <c r="C556" s="628"/>
      <c r="D556" s="628"/>
      <c r="E556" s="92"/>
      <c r="F556" s="904"/>
      <c r="G556" s="84"/>
      <c r="H556" s="84"/>
      <c r="I556" s="84"/>
      <c r="J556" s="84"/>
      <c r="K556" s="84"/>
      <c r="L556" s="84"/>
      <c r="M556" s="84"/>
      <c r="N556" s="84"/>
      <c r="O556" s="84"/>
      <c r="P556" s="84"/>
      <c r="Q556" s="85"/>
    </row>
    <row r="557" spans="1:17" x14ac:dyDescent="0.2">
      <c r="A557" s="112"/>
      <c r="B557" s="84"/>
      <c r="C557" s="628"/>
      <c r="D557" s="628"/>
      <c r="E557" s="92"/>
      <c r="F557" s="904"/>
      <c r="G557" s="84"/>
      <c r="H557" s="84"/>
      <c r="I557" s="84"/>
      <c r="J557" s="84"/>
      <c r="K557" s="84"/>
      <c r="L557" s="84"/>
      <c r="M557" s="84"/>
      <c r="N557" s="84"/>
      <c r="O557" s="84"/>
      <c r="P557" s="84"/>
      <c r="Q557" s="85"/>
    </row>
    <row r="558" spans="1:17" x14ac:dyDescent="0.2">
      <c r="A558" s="112"/>
      <c r="B558" s="84"/>
      <c r="C558" s="628"/>
      <c r="D558" s="628"/>
      <c r="E558" s="92"/>
      <c r="F558" s="904"/>
      <c r="G558" s="84"/>
      <c r="H558" s="84"/>
      <c r="I558" s="84"/>
      <c r="J558" s="84"/>
      <c r="K558" s="84"/>
      <c r="L558" s="84"/>
      <c r="M558" s="84"/>
      <c r="N558" s="84"/>
      <c r="O558" s="84"/>
      <c r="P558" s="84"/>
      <c r="Q558" s="85"/>
    </row>
    <row r="559" spans="1:17" x14ac:dyDescent="0.2">
      <c r="A559" s="112"/>
      <c r="B559" s="84"/>
      <c r="C559" s="628"/>
      <c r="D559" s="628"/>
      <c r="E559" s="92"/>
      <c r="F559" s="904"/>
      <c r="G559" s="84"/>
      <c r="H559" s="84"/>
      <c r="I559" s="84"/>
      <c r="J559" s="84"/>
      <c r="K559" s="84"/>
      <c r="L559" s="84"/>
      <c r="M559" s="84"/>
      <c r="N559" s="84"/>
      <c r="O559" s="84"/>
      <c r="P559" s="84"/>
      <c r="Q559" s="85"/>
    </row>
    <row r="560" spans="1:17" x14ac:dyDescent="0.2">
      <c r="A560" s="112"/>
      <c r="B560" s="84"/>
      <c r="C560" s="628"/>
      <c r="D560" s="628"/>
      <c r="E560" s="92"/>
      <c r="F560" s="904"/>
      <c r="G560" s="84"/>
      <c r="H560" s="84"/>
      <c r="I560" s="84"/>
      <c r="J560" s="84"/>
      <c r="K560" s="84"/>
      <c r="L560" s="84"/>
      <c r="M560" s="84"/>
      <c r="N560" s="84"/>
      <c r="O560" s="84"/>
      <c r="P560" s="84"/>
      <c r="Q560" s="85"/>
    </row>
    <row r="561" spans="1:17" x14ac:dyDescent="0.2">
      <c r="A561" s="112"/>
      <c r="B561" s="84"/>
      <c r="C561" s="628"/>
      <c r="D561" s="628"/>
      <c r="E561" s="92"/>
      <c r="F561" s="904"/>
      <c r="G561" s="84"/>
      <c r="H561" s="84"/>
      <c r="I561" s="84"/>
      <c r="J561" s="84"/>
      <c r="K561" s="84"/>
      <c r="L561" s="84"/>
      <c r="M561" s="84"/>
      <c r="N561" s="84"/>
      <c r="O561" s="84"/>
      <c r="P561" s="84"/>
      <c r="Q561" s="85"/>
    </row>
    <row r="562" spans="1:17" x14ac:dyDescent="0.2">
      <c r="A562" s="112"/>
      <c r="B562" s="84"/>
      <c r="C562" s="628"/>
      <c r="D562" s="628"/>
      <c r="E562" s="92"/>
      <c r="F562" s="904"/>
      <c r="G562" s="84"/>
      <c r="H562" s="84"/>
      <c r="I562" s="84"/>
      <c r="J562" s="84"/>
      <c r="K562" s="84"/>
      <c r="L562" s="84"/>
      <c r="M562" s="84"/>
      <c r="N562" s="84"/>
      <c r="O562" s="84"/>
      <c r="P562" s="84"/>
      <c r="Q562" s="85"/>
    </row>
    <row r="563" spans="1:17" x14ac:dyDescent="0.2">
      <c r="A563" s="112"/>
      <c r="B563" s="84"/>
      <c r="C563" s="628"/>
      <c r="D563" s="628"/>
      <c r="E563" s="92"/>
      <c r="F563" s="904"/>
      <c r="G563" s="84"/>
      <c r="H563" s="84"/>
      <c r="I563" s="84"/>
      <c r="J563" s="84"/>
      <c r="K563" s="84"/>
      <c r="L563" s="84"/>
      <c r="M563" s="84"/>
      <c r="N563" s="84"/>
      <c r="O563" s="84"/>
      <c r="P563" s="84"/>
      <c r="Q563" s="85"/>
    </row>
    <row r="564" spans="1:17" x14ac:dyDescent="0.2">
      <c r="A564" s="112"/>
      <c r="B564" s="84"/>
      <c r="C564" s="628"/>
      <c r="D564" s="628"/>
      <c r="E564" s="92"/>
      <c r="F564" s="904"/>
      <c r="G564" s="84"/>
      <c r="H564" s="84"/>
      <c r="I564" s="84"/>
      <c r="J564" s="84"/>
      <c r="K564" s="84"/>
      <c r="L564" s="84"/>
      <c r="M564" s="84"/>
      <c r="N564" s="84"/>
      <c r="O564" s="84"/>
      <c r="P564" s="84"/>
      <c r="Q564" s="85"/>
    </row>
    <row r="565" spans="1:17" x14ac:dyDescent="0.2">
      <c r="A565" s="112"/>
      <c r="B565" s="84"/>
      <c r="C565" s="628"/>
      <c r="D565" s="628"/>
      <c r="E565" s="92"/>
      <c r="F565" s="904"/>
      <c r="G565" s="84"/>
      <c r="H565" s="84"/>
      <c r="I565" s="84"/>
      <c r="J565" s="84"/>
      <c r="K565" s="84"/>
      <c r="L565" s="84"/>
      <c r="M565" s="84"/>
      <c r="N565" s="84"/>
      <c r="O565" s="84"/>
      <c r="P565" s="84"/>
      <c r="Q565" s="85"/>
    </row>
    <row r="566" spans="1:17" x14ac:dyDescent="0.2">
      <c r="A566" s="112"/>
      <c r="B566" s="84"/>
      <c r="C566" s="628"/>
      <c r="D566" s="628"/>
      <c r="E566" s="92"/>
      <c r="F566" s="904"/>
      <c r="G566" s="84"/>
      <c r="H566" s="84"/>
      <c r="I566" s="84"/>
      <c r="J566" s="84"/>
      <c r="K566" s="84"/>
      <c r="L566" s="84"/>
      <c r="M566" s="84"/>
      <c r="N566" s="84"/>
      <c r="O566" s="84"/>
      <c r="P566" s="84"/>
      <c r="Q566" s="85"/>
    </row>
    <row r="567" spans="1:17" x14ac:dyDescent="0.2">
      <c r="A567" s="112"/>
      <c r="B567" s="84"/>
      <c r="C567" s="628"/>
      <c r="D567" s="628"/>
      <c r="E567" s="92"/>
      <c r="F567" s="904"/>
      <c r="G567" s="84"/>
      <c r="H567" s="84"/>
      <c r="I567" s="84"/>
      <c r="J567" s="84"/>
      <c r="K567" s="84"/>
      <c r="L567" s="84"/>
      <c r="M567" s="84"/>
      <c r="N567" s="84"/>
      <c r="O567" s="84"/>
      <c r="P567" s="84"/>
      <c r="Q567" s="85"/>
    </row>
    <row r="568" spans="1:17" x14ac:dyDescent="0.2">
      <c r="A568" s="112"/>
      <c r="B568" s="84"/>
      <c r="C568" s="628"/>
      <c r="D568" s="628"/>
      <c r="E568" s="92"/>
      <c r="F568" s="904"/>
      <c r="G568" s="84"/>
      <c r="H568" s="84"/>
      <c r="I568" s="84"/>
      <c r="J568" s="84"/>
      <c r="K568" s="84"/>
      <c r="L568" s="84"/>
      <c r="M568" s="84"/>
      <c r="N568" s="84"/>
      <c r="O568" s="84"/>
      <c r="P568" s="84"/>
      <c r="Q568" s="85"/>
    </row>
    <row r="569" spans="1:17" x14ac:dyDescent="0.2">
      <c r="A569" s="112"/>
      <c r="B569" s="84"/>
      <c r="C569" s="628"/>
      <c r="D569" s="628"/>
      <c r="E569" s="92"/>
      <c r="F569" s="904"/>
      <c r="G569" s="84"/>
      <c r="H569" s="84"/>
      <c r="I569" s="84"/>
      <c r="J569" s="84"/>
      <c r="K569" s="84"/>
      <c r="L569" s="84"/>
      <c r="M569" s="84"/>
      <c r="N569" s="84"/>
      <c r="O569" s="84"/>
      <c r="P569" s="84"/>
      <c r="Q569" s="85"/>
    </row>
    <row r="570" spans="1:17" x14ac:dyDescent="0.2">
      <c r="A570" s="112"/>
      <c r="B570" s="84"/>
      <c r="C570" s="628"/>
      <c r="D570" s="628"/>
      <c r="E570" s="92"/>
      <c r="F570" s="904"/>
      <c r="G570" s="84"/>
      <c r="H570" s="84"/>
      <c r="I570" s="84"/>
      <c r="J570" s="84"/>
      <c r="K570" s="84"/>
      <c r="L570" s="84"/>
      <c r="M570" s="84"/>
      <c r="N570" s="84"/>
      <c r="O570" s="84"/>
      <c r="P570" s="84"/>
      <c r="Q570" s="85"/>
    </row>
    <row r="571" spans="1:17" x14ac:dyDescent="0.2">
      <c r="A571" s="112"/>
      <c r="B571" s="84"/>
      <c r="C571" s="628"/>
      <c r="D571" s="628"/>
      <c r="E571" s="92"/>
      <c r="F571" s="904"/>
      <c r="G571" s="84"/>
      <c r="H571" s="84"/>
      <c r="I571" s="84"/>
      <c r="J571" s="84"/>
      <c r="K571" s="84"/>
      <c r="L571" s="84"/>
      <c r="M571" s="84"/>
      <c r="N571" s="84"/>
      <c r="O571" s="84"/>
      <c r="P571" s="84"/>
      <c r="Q571" s="85"/>
    </row>
    <row r="572" spans="1:17" x14ac:dyDescent="0.2">
      <c r="A572" s="112"/>
      <c r="B572" s="84"/>
      <c r="C572" s="628"/>
      <c r="D572" s="628"/>
      <c r="E572" s="92"/>
      <c r="F572" s="904"/>
      <c r="G572" s="84"/>
      <c r="H572" s="84"/>
      <c r="I572" s="84"/>
      <c r="J572" s="84"/>
      <c r="K572" s="84"/>
      <c r="L572" s="84"/>
      <c r="M572" s="84"/>
      <c r="N572" s="84"/>
      <c r="O572" s="84"/>
      <c r="P572" s="84"/>
      <c r="Q572" s="85"/>
    </row>
    <row r="573" spans="1:17" x14ac:dyDescent="0.2">
      <c r="A573" s="112"/>
      <c r="B573" s="84"/>
      <c r="C573" s="628"/>
      <c r="D573" s="628"/>
      <c r="E573" s="92"/>
      <c r="F573" s="904"/>
      <c r="G573" s="84"/>
      <c r="H573" s="84"/>
      <c r="I573" s="84"/>
      <c r="J573" s="84"/>
      <c r="K573" s="84"/>
      <c r="L573" s="84"/>
      <c r="M573" s="84"/>
      <c r="N573" s="84"/>
      <c r="O573" s="84"/>
      <c r="P573" s="84"/>
      <c r="Q573" s="85"/>
    </row>
    <row r="574" spans="1:17" x14ac:dyDescent="0.2">
      <c r="A574" s="112"/>
      <c r="B574" s="84"/>
      <c r="C574" s="628"/>
      <c r="D574" s="628"/>
      <c r="E574" s="92"/>
      <c r="F574" s="904"/>
      <c r="G574" s="84"/>
      <c r="H574" s="84"/>
      <c r="I574" s="84"/>
      <c r="J574" s="84"/>
      <c r="K574" s="84"/>
      <c r="L574" s="84"/>
      <c r="M574" s="84"/>
      <c r="N574" s="84"/>
      <c r="O574" s="84"/>
      <c r="P574" s="84"/>
      <c r="Q574" s="85"/>
    </row>
    <row r="575" spans="1:17" x14ac:dyDescent="0.2">
      <c r="A575" s="112"/>
      <c r="B575" s="84"/>
      <c r="C575" s="628"/>
      <c r="D575" s="628"/>
      <c r="E575" s="92"/>
      <c r="F575" s="904"/>
      <c r="G575" s="84"/>
      <c r="H575" s="84"/>
      <c r="I575" s="84"/>
      <c r="J575" s="84"/>
      <c r="K575" s="84"/>
      <c r="L575" s="84"/>
      <c r="M575" s="84"/>
      <c r="N575" s="84"/>
      <c r="O575" s="84"/>
      <c r="P575" s="84"/>
      <c r="Q575" s="85"/>
    </row>
    <row r="576" spans="1:17" x14ac:dyDescent="0.2">
      <c r="A576" s="112"/>
      <c r="B576" s="84"/>
      <c r="C576" s="628"/>
      <c r="D576" s="628"/>
      <c r="E576" s="92"/>
      <c r="F576" s="904"/>
      <c r="G576" s="84"/>
      <c r="H576" s="84"/>
      <c r="I576" s="84"/>
      <c r="J576" s="84"/>
      <c r="K576" s="84"/>
      <c r="L576" s="84"/>
      <c r="M576" s="84"/>
      <c r="N576" s="84"/>
      <c r="O576" s="84"/>
      <c r="P576" s="84"/>
      <c r="Q576" s="85"/>
    </row>
    <row r="577" spans="1:17" x14ac:dyDescent="0.2">
      <c r="A577" s="112"/>
      <c r="B577" s="84"/>
      <c r="C577" s="628"/>
      <c r="D577" s="628"/>
      <c r="E577" s="92"/>
      <c r="F577" s="904"/>
      <c r="G577" s="84"/>
      <c r="H577" s="84"/>
      <c r="I577" s="84"/>
      <c r="J577" s="84"/>
      <c r="K577" s="84"/>
      <c r="L577" s="84"/>
      <c r="M577" s="84"/>
      <c r="N577" s="84"/>
      <c r="O577" s="84"/>
      <c r="P577" s="84"/>
      <c r="Q577" s="85"/>
    </row>
    <row r="578" spans="1:17" x14ac:dyDescent="0.2">
      <c r="A578" s="112"/>
      <c r="B578" s="84"/>
      <c r="C578" s="628"/>
      <c r="D578" s="628"/>
      <c r="E578" s="92"/>
      <c r="F578" s="904"/>
      <c r="G578" s="84"/>
      <c r="H578" s="84"/>
      <c r="I578" s="84"/>
      <c r="J578" s="84"/>
      <c r="K578" s="84"/>
      <c r="L578" s="84"/>
      <c r="M578" s="84"/>
      <c r="N578" s="84"/>
      <c r="O578" s="84"/>
      <c r="P578" s="84"/>
      <c r="Q578" s="85"/>
    </row>
    <row r="579" spans="1:17" x14ac:dyDescent="0.2">
      <c r="A579" s="112"/>
      <c r="B579" s="84"/>
      <c r="C579" s="628"/>
      <c r="D579" s="628"/>
      <c r="E579" s="92"/>
      <c r="F579" s="904"/>
      <c r="G579" s="84"/>
      <c r="H579" s="84"/>
      <c r="I579" s="84"/>
      <c r="J579" s="84"/>
      <c r="K579" s="84"/>
      <c r="L579" s="84"/>
      <c r="M579" s="84"/>
      <c r="N579" s="84"/>
      <c r="O579" s="84"/>
      <c r="P579" s="84"/>
      <c r="Q579" s="85"/>
    </row>
    <row r="580" spans="1:17" x14ac:dyDescent="0.2">
      <c r="A580" s="112"/>
      <c r="B580" s="84"/>
      <c r="C580" s="628"/>
      <c r="D580" s="628"/>
      <c r="E580" s="92"/>
      <c r="F580" s="904"/>
      <c r="G580" s="84"/>
      <c r="H580" s="84"/>
      <c r="I580" s="84"/>
      <c r="J580" s="84"/>
      <c r="K580" s="84"/>
      <c r="L580" s="84"/>
      <c r="M580" s="84"/>
      <c r="N580" s="84"/>
      <c r="O580" s="84"/>
      <c r="P580" s="84"/>
      <c r="Q580" s="85"/>
    </row>
    <row r="581" spans="1:17" x14ac:dyDescent="0.2">
      <c r="A581" s="112"/>
      <c r="B581" s="84"/>
      <c r="C581" s="628"/>
      <c r="D581" s="628"/>
      <c r="E581" s="92"/>
      <c r="F581" s="904"/>
      <c r="G581" s="84"/>
      <c r="H581" s="84"/>
      <c r="I581" s="84"/>
      <c r="J581" s="84"/>
      <c r="K581" s="84"/>
      <c r="L581" s="84"/>
      <c r="M581" s="84"/>
      <c r="N581" s="84"/>
      <c r="O581" s="84"/>
      <c r="P581" s="84"/>
      <c r="Q581" s="85"/>
    </row>
    <row r="582" spans="1:17" x14ac:dyDescent="0.2">
      <c r="A582" s="112"/>
      <c r="B582" s="84"/>
      <c r="C582" s="628"/>
      <c r="D582" s="628"/>
      <c r="E582" s="92"/>
      <c r="F582" s="904"/>
      <c r="G582" s="84"/>
      <c r="H582" s="84"/>
      <c r="I582" s="84"/>
      <c r="J582" s="84"/>
      <c r="K582" s="84"/>
      <c r="L582" s="84"/>
      <c r="M582" s="84"/>
      <c r="N582" s="84"/>
      <c r="O582" s="84"/>
      <c r="P582" s="84"/>
      <c r="Q582" s="85"/>
    </row>
    <row r="583" spans="1:17" x14ac:dyDescent="0.2">
      <c r="A583" s="112"/>
      <c r="B583" s="84"/>
      <c r="C583" s="628"/>
      <c r="D583" s="628"/>
      <c r="E583" s="92"/>
      <c r="F583" s="904"/>
      <c r="G583" s="84"/>
      <c r="H583" s="84"/>
      <c r="I583" s="84"/>
      <c r="J583" s="84"/>
      <c r="K583" s="84"/>
      <c r="L583" s="84"/>
      <c r="M583" s="84"/>
      <c r="N583" s="84"/>
      <c r="O583" s="84"/>
      <c r="P583" s="84"/>
      <c r="Q583" s="85"/>
    </row>
    <row r="584" spans="1:17" x14ac:dyDescent="0.2">
      <c r="A584" s="112"/>
      <c r="B584" s="84"/>
      <c r="C584" s="628"/>
      <c r="D584" s="628"/>
      <c r="E584" s="92"/>
      <c r="F584" s="904"/>
      <c r="G584" s="84"/>
      <c r="H584" s="84"/>
      <c r="I584" s="84"/>
      <c r="J584" s="84"/>
      <c r="K584" s="84"/>
      <c r="L584" s="84"/>
      <c r="M584" s="84"/>
      <c r="N584" s="84"/>
      <c r="O584" s="84"/>
      <c r="P584" s="84"/>
      <c r="Q584" s="85"/>
    </row>
    <row r="585" spans="1:17" x14ac:dyDescent="0.2">
      <c r="A585" s="112"/>
      <c r="B585" s="84"/>
      <c r="C585" s="628"/>
      <c r="D585" s="628"/>
      <c r="E585" s="92"/>
      <c r="F585" s="904"/>
      <c r="G585" s="84"/>
      <c r="H585" s="84"/>
      <c r="I585" s="84"/>
      <c r="J585" s="84"/>
      <c r="K585" s="84"/>
      <c r="L585" s="84"/>
      <c r="M585" s="84"/>
      <c r="N585" s="84"/>
      <c r="O585" s="84"/>
      <c r="P585" s="84"/>
      <c r="Q585" s="85"/>
    </row>
    <row r="586" spans="1:17" x14ac:dyDescent="0.2">
      <c r="A586" s="112"/>
      <c r="B586" s="84"/>
      <c r="C586" s="628"/>
      <c r="D586" s="628"/>
      <c r="E586" s="92"/>
      <c r="F586" s="904"/>
      <c r="G586" s="84"/>
      <c r="H586" s="84"/>
      <c r="I586" s="84"/>
      <c r="J586" s="84"/>
      <c r="K586" s="84"/>
      <c r="L586" s="84"/>
      <c r="M586" s="84"/>
      <c r="N586" s="84"/>
      <c r="O586" s="84"/>
      <c r="P586" s="84"/>
      <c r="Q586" s="85"/>
    </row>
    <row r="587" spans="1:17" x14ac:dyDescent="0.2">
      <c r="A587" s="112"/>
      <c r="B587" s="84"/>
      <c r="C587" s="628"/>
      <c r="D587" s="628"/>
      <c r="E587" s="92"/>
      <c r="F587" s="904"/>
      <c r="G587" s="84"/>
      <c r="H587" s="84"/>
      <c r="I587" s="84"/>
      <c r="J587" s="84"/>
      <c r="K587" s="84"/>
      <c r="L587" s="84"/>
      <c r="M587" s="84"/>
      <c r="N587" s="84"/>
      <c r="O587" s="84"/>
      <c r="P587" s="84"/>
      <c r="Q587" s="85"/>
    </row>
    <row r="588" spans="1:17" x14ac:dyDescent="0.2">
      <c r="A588" s="112"/>
      <c r="B588" s="84"/>
      <c r="C588" s="628"/>
      <c r="D588" s="628"/>
      <c r="E588" s="92"/>
      <c r="F588" s="904"/>
      <c r="G588" s="84"/>
      <c r="H588" s="84"/>
      <c r="I588" s="84"/>
      <c r="J588" s="84"/>
      <c r="K588" s="84"/>
      <c r="L588" s="84"/>
      <c r="M588" s="84"/>
      <c r="N588" s="84"/>
      <c r="O588" s="84"/>
      <c r="P588" s="84"/>
      <c r="Q588" s="85"/>
    </row>
    <row r="589" spans="1:17" x14ac:dyDescent="0.2">
      <c r="A589" s="112"/>
      <c r="B589" s="84"/>
      <c r="C589" s="628"/>
      <c r="D589" s="628"/>
      <c r="E589" s="92"/>
      <c r="F589" s="904"/>
      <c r="G589" s="84"/>
      <c r="H589" s="84"/>
      <c r="I589" s="84"/>
      <c r="J589" s="84"/>
      <c r="K589" s="84"/>
      <c r="L589" s="84"/>
      <c r="M589" s="84"/>
      <c r="N589" s="84"/>
      <c r="O589" s="84"/>
      <c r="P589" s="84"/>
      <c r="Q589" s="85"/>
    </row>
    <row r="590" spans="1:17" x14ac:dyDescent="0.2">
      <c r="A590" s="112"/>
      <c r="B590" s="84"/>
      <c r="C590" s="628"/>
      <c r="D590" s="628"/>
      <c r="E590" s="92"/>
      <c r="F590" s="904"/>
      <c r="G590" s="84"/>
      <c r="H590" s="84"/>
      <c r="I590" s="84"/>
      <c r="J590" s="84"/>
      <c r="K590" s="84"/>
      <c r="L590" s="84"/>
      <c r="M590" s="84"/>
      <c r="N590" s="84"/>
      <c r="O590" s="84"/>
      <c r="P590" s="84"/>
      <c r="Q590" s="85"/>
    </row>
    <row r="591" spans="1:17" x14ac:dyDescent="0.2">
      <c r="A591" s="112"/>
      <c r="B591" s="84"/>
      <c r="C591" s="628"/>
      <c r="D591" s="628"/>
      <c r="E591" s="92"/>
      <c r="F591" s="904"/>
      <c r="G591" s="84"/>
      <c r="H591" s="84"/>
      <c r="I591" s="84"/>
      <c r="J591" s="84"/>
      <c r="K591" s="84"/>
      <c r="L591" s="84"/>
      <c r="M591" s="84"/>
      <c r="N591" s="84"/>
      <c r="O591" s="84"/>
      <c r="P591" s="84"/>
      <c r="Q591" s="85"/>
    </row>
    <row r="592" spans="1:17" x14ac:dyDescent="0.2">
      <c r="A592" s="112"/>
      <c r="B592" s="84"/>
      <c r="C592" s="628"/>
      <c r="D592" s="628"/>
      <c r="E592" s="92"/>
      <c r="F592" s="904"/>
      <c r="G592" s="84"/>
      <c r="H592" s="84"/>
      <c r="I592" s="84"/>
      <c r="J592" s="84"/>
      <c r="K592" s="84"/>
      <c r="L592" s="84"/>
      <c r="M592" s="84"/>
      <c r="N592" s="84"/>
      <c r="O592" s="84"/>
      <c r="P592" s="84"/>
      <c r="Q592" s="85"/>
    </row>
    <row r="593" spans="1:17" x14ac:dyDescent="0.2">
      <c r="A593" s="112"/>
      <c r="B593" s="84"/>
      <c r="C593" s="628"/>
      <c r="D593" s="628"/>
      <c r="E593" s="92"/>
      <c r="F593" s="904"/>
      <c r="G593" s="84"/>
      <c r="H593" s="84"/>
      <c r="I593" s="84"/>
      <c r="J593" s="84"/>
      <c r="K593" s="84"/>
      <c r="L593" s="84"/>
      <c r="M593" s="84"/>
      <c r="N593" s="84"/>
      <c r="O593" s="84"/>
      <c r="P593" s="84"/>
      <c r="Q593" s="85"/>
    </row>
    <row r="594" spans="1:17" x14ac:dyDescent="0.2">
      <c r="A594" s="112"/>
      <c r="B594" s="84"/>
      <c r="C594" s="628"/>
      <c r="D594" s="628"/>
      <c r="E594" s="92"/>
      <c r="F594" s="904"/>
      <c r="G594" s="84"/>
      <c r="H594" s="84"/>
      <c r="I594" s="84"/>
      <c r="J594" s="84"/>
      <c r="K594" s="84"/>
      <c r="L594" s="84"/>
      <c r="M594" s="84"/>
      <c r="N594" s="84"/>
      <c r="O594" s="84"/>
      <c r="P594" s="84"/>
      <c r="Q594" s="85"/>
    </row>
    <row r="595" spans="1:17" x14ac:dyDescent="0.2">
      <c r="A595" s="112"/>
      <c r="B595" s="84"/>
      <c r="C595" s="628"/>
      <c r="D595" s="628"/>
      <c r="E595" s="92"/>
      <c r="F595" s="904"/>
      <c r="G595" s="84"/>
      <c r="H595" s="84"/>
      <c r="I595" s="84"/>
      <c r="J595" s="84"/>
      <c r="K595" s="84"/>
      <c r="L595" s="84"/>
      <c r="M595" s="84"/>
      <c r="N595" s="84"/>
      <c r="O595" s="84"/>
      <c r="P595" s="84"/>
      <c r="Q595" s="85"/>
    </row>
    <row r="596" spans="1:17" x14ac:dyDescent="0.2">
      <c r="A596" s="112"/>
      <c r="B596" s="84"/>
      <c r="C596" s="628"/>
      <c r="D596" s="628"/>
      <c r="E596" s="92"/>
      <c r="F596" s="904"/>
      <c r="G596" s="84"/>
      <c r="H596" s="84"/>
      <c r="I596" s="84"/>
      <c r="J596" s="84"/>
      <c r="K596" s="84"/>
      <c r="L596" s="84"/>
      <c r="M596" s="84"/>
      <c r="N596" s="84"/>
      <c r="O596" s="84"/>
      <c r="P596" s="84"/>
      <c r="Q596" s="85"/>
    </row>
    <row r="597" spans="1:17" x14ac:dyDescent="0.2">
      <c r="A597" s="112"/>
      <c r="B597" s="84"/>
      <c r="C597" s="628"/>
      <c r="D597" s="628"/>
      <c r="E597" s="92"/>
      <c r="F597" s="904"/>
      <c r="G597" s="84"/>
      <c r="H597" s="84"/>
      <c r="I597" s="84"/>
      <c r="J597" s="84"/>
      <c r="K597" s="84"/>
      <c r="L597" s="84"/>
      <c r="M597" s="84"/>
      <c r="N597" s="84"/>
      <c r="O597" s="84"/>
      <c r="P597" s="84"/>
      <c r="Q597" s="85"/>
    </row>
    <row r="598" spans="1:17" x14ac:dyDescent="0.2">
      <c r="A598" s="112"/>
      <c r="B598" s="84"/>
      <c r="C598" s="628"/>
      <c r="D598" s="628"/>
      <c r="E598" s="92"/>
      <c r="F598" s="904"/>
      <c r="G598" s="84"/>
      <c r="H598" s="84"/>
      <c r="I598" s="84"/>
      <c r="J598" s="84"/>
      <c r="K598" s="84"/>
      <c r="L598" s="84"/>
      <c r="M598" s="84"/>
      <c r="N598" s="84"/>
      <c r="O598" s="84"/>
      <c r="P598" s="84"/>
      <c r="Q598" s="85"/>
    </row>
    <row r="599" spans="1:17" x14ac:dyDescent="0.2">
      <c r="A599" s="112"/>
      <c r="B599" s="84"/>
      <c r="C599" s="628"/>
      <c r="D599" s="628"/>
      <c r="E599" s="92"/>
      <c r="F599" s="904"/>
      <c r="G599" s="84"/>
      <c r="H599" s="84"/>
      <c r="I599" s="84"/>
      <c r="J599" s="84"/>
      <c r="K599" s="84"/>
      <c r="L599" s="84"/>
      <c r="M599" s="84"/>
      <c r="N599" s="84"/>
      <c r="O599" s="84"/>
      <c r="P599" s="84"/>
      <c r="Q599" s="85"/>
    </row>
    <row r="600" spans="1:17" x14ac:dyDescent="0.2">
      <c r="A600" s="112"/>
      <c r="B600" s="84"/>
      <c r="C600" s="628"/>
      <c r="D600" s="628"/>
      <c r="E600" s="92"/>
      <c r="F600" s="904"/>
      <c r="G600" s="84"/>
      <c r="H600" s="84"/>
      <c r="I600" s="84"/>
      <c r="J600" s="84"/>
      <c r="K600" s="84"/>
      <c r="L600" s="84"/>
      <c r="M600" s="84"/>
      <c r="N600" s="84"/>
      <c r="O600" s="84"/>
      <c r="P600" s="84"/>
      <c r="Q600" s="85"/>
    </row>
    <row r="601" spans="1:17" x14ac:dyDescent="0.2">
      <c r="A601" s="112"/>
      <c r="B601" s="84"/>
      <c r="C601" s="628"/>
      <c r="D601" s="628"/>
      <c r="E601" s="92"/>
      <c r="F601" s="904"/>
      <c r="G601" s="84"/>
      <c r="H601" s="84"/>
      <c r="I601" s="84"/>
      <c r="J601" s="84"/>
      <c r="K601" s="84"/>
      <c r="L601" s="84"/>
      <c r="M601" s="84"/>
      <c r="N601" s="84"/>
      <c r="O601" s="84"/>
      <c r="P601" s="84"/>
      <c r="Q601" s="85"/>
    </row>
    <row r="602" spans="1:17" x14ac:dyDescent="0.2">
      <c r="A602" s="112"/>
      <c r="B602" s="84"/>
      <c r="C602" s="628"/>
      <c r="D602" s="628"/>
      <c r="E602" s="92"/>
      <c r="F602" s="904"/>
      <c r="G602" s="84"/>
      <c r="H602" s="84"/>
      <c r="I602" s="84"/>
      <c r="J602" s="84"/>
      <c r="K602" s="84"/>
      <c r="L602" s="84"/>
      <c r="M602" s="84"/>
      <c r="N602" s="84"/>
      <c r="O602" s="84"/>
      <c r="P602" s="84"/>
      <c r="Q602" s="85"/>
    </row>
    <row r="603" spans="1:17" x14ac:dyDescent="0.2">
      <c r="A603" s="112"/>
      <c r="B603" s="84"/>
      <c r="C603" s="628"/>
      <c r="D603" s="628"/>
      <c r="E603" s="92"/>
      <c r="F603" s="904"/>
      <c r="G603" s="84"/>
      <c r="H603" s="84"/>
      <c r="I603" s="84"/>
      <c r="J603" s="84"/>
      <c r="K603" s="84"/>
      <c r="L603" s="84"/>
      <c r="M603" s="84"/>
      <c r="N603" s="84"/>
      <c r="O603" s="84"/>
      <c r="P603" s="84"/>
      <c r="Q603" s="85"/>
    </row>
    <row r="604" spans="1:17" x14ac:dyDescent="0.2">
      <c r="A604" s="112"/>
      <c r="B604" s="84"/>
      <c r="C604" s="628"/>
      <c r="D604" s="628"/>
      <c r="E604" s="92"/>
      <c r="F604" s="904"/>
      <c r="G604" s="84"/>
      <c r="H604" s="84"/>
      <c r="I604" s="84"/>
      <c r="J604" s="84"/>
      <c r="K604" s="84"/>
      <c r="L604" s="84"/>
      <c r="M604" s="84"/>
      <c r="N604" s="84"/>
      <c r="O604" s="84"/>
      <c r="P604" s="84"/>
      <c r="Q604" s="85"/>
    </row>
    <row r="605" spans="1:17" x14ac:dyDescent="0.2">
      <c r="A605" s="112"/>
      <c r="B605" s="84"/>
      <c r="C605" s="628"/>
      <c r="D605" s="628"/>
      <c r="E605" s="92"/>
      <c r="F605" s="904"/>
      <c r="G605" s="84"/>
      <c r="H605" s="84"/>
      <c r="I605" s="84"/>
      <c r="J605" s="84"/>
      <c r="K605" s="84"/>
      <c r="L605" s="84"/>
      <c r="M605" s="84"/>
      <c r="N605" s="84"/>
      <c r="O605" s="84"/>
      <c r="P605" s="84"/>
      <c r="Q605" s="85"/>
    </row>
    <row r="606" spans="1:17" x14ac:dyDescent="0.2">
      <c r="A606" s="112"/>
      <c r="B606" s="84"/>
      <c r="C606" s="628"/>
      <c r="D606" s="628"/>
      <c r="E606" s="92"/>
      <c r="F606" s="904"/>
      <c r="G606" s="84"/>
      <c r="H606" s="84"/>
      <c r="I606" s="84"/>
      <c r="J606" s="84"/>
      <c r="K606" s="84"/>
      <c r="L606" s="84"/>
      <c r="M606" s="84"/>
      <c r="N606" s="84"/>
      <c r="O606" s="84"/>
      <c r="P606" s="84"/>
      <c r="Q606" s="85"/>
    </row>
    <row r="607" spans="1:17" x14ac:dyDescent="0.2">
      <c r="A607" s="112"/>
      <c r="B607" s="84"/>
      <c r="C607" s="628"/>
      <c r="D607" s="628"/>
      <c r="E607" s="92"/>
      <c r="F607" s="904"/>
      <c r="G607" s="84"/>
      <c r="H607" s="84"/>
      <c r="I607" s="84"/>
      <c r="J607" s="84"/>
      <c r="K607" s="84"/>
      <c r="L607" s="84"/>
      <c r="M607" s="84"/>
      <c r="N607" s="84"/>
      <c r="O607" s="84"/>
      <c r="P607" s="84"/>
      <c r="Q607" s="85"/>
    </row>
    <row r="608" spans="1:17" x14ac:dyDescent="0.2">
      <c r="A608" s="112"/>
      <c r="B608" s="84"/>
      <c r="C608" s="628"/>
      <c r="D608" s="628"/>
      <c r="E608" s="92"/>
      <c r="F608" s="904"/>
      <c r="G608" s="84"/>
      <c r="H608" s="84"/>
      <c r="I608" s="84"/>
      <c r="J608" s="84"/>
      <c r="K608" s="84"/>
      <c r="L608" s="84"/>
      <c r="M608" s="84"/>
      <c r="N608" s="84"/>
      <c r="O608" s="84"/>
      <c r="P608" s="84"/>
      <c r="Q608" s="85"/>
    </row>
    <row r="609" spans="1:17" x14ac:dyDescent="0.2">
      <c r="A609" s="112"/>
      <c r="B609" s="84"/>
      <c r="C609" s="628"/>
      <c r="D609" s="628"/>
      <c r="E609" s="92"/>
      <c r="F609" s="904"/>
      <c r="G609" s="84"/>
      <c r="H609" s="84"/>
      <c r="I609" s="84"/>
      <c r="J609" s="84"/>
      <c r="K609" s="84"/>
      <c r="L609" s="84"/>
      <c r="M609" s="84"/>
      <c r="N609" s="84"/>
      <c r="O609" s="84"/>
      <c r="P609" s="84"/>
      <c r="Q609" s="85"/>
    </row>
    <row r="610" spans="1:17" x14ac:dyDescent="0.2">
      <c r="A610" s="112"/>
      <c r="B610" s="84"/>
      <c r="C610" s="628"/>
      <c r="D610" s="628"/>
      <c r="E610" s="92"/>
      <c r="F610" s="904"/>
      <c r="G610" s="84"/>
      <c r="H610" s="84"/>
      <c r="I610" s="84"/>
      <c r="J610" s="84"/>
      <c r="K610" s="84"/>
      <c r="L610" s="84"/>
      <c r="M610" s="84"/>
      <c r="N610" s="84"/>
      <c r="O610" s="84"/>
      <c r="P610" s="84"/>
      <c r="Q610" s="85"/>
    </row>
    <row r="611" spans="1:17" x14ac:dyDescent="0.2">
      <c r="A611" s="112"/>
      <c r="B611" s="84"/>
      <c r="C611" s="628"/>
      <c r="D611" s="628"/>
      <c r="E611" s="92"/>
      <c r="F611" s="904"/>
      <c r="G611" s="84"/>
      <c r="H611" s="84"/>
      <c r="I611" s="84"/>
      <c r="J611" s="84"/>
      <c r="K611" s="84"/>
      <c r="L611" s="84"/>
      <c r="M611" s="84"/>
      <c r="N611" s="84"/>
      <c r="O611" s="84"/>
      <c r="P611" s="84"/>
      <c r="Q611" s="85"/>
    </row>
    <row r="612" spans="1:17" x14ac:dyDescent="0.2">
      <c r="A612" s="112"/>
      <c r="B612" s="84"/>
      <c r="C612" s="628"/>
      <c r="D612" s="628"/>
      <c r="E612" s="92"/>
      <c r="F612" s="904"/>
      <c r="G612" s="84"/>
      <c r="H612" s="84"/>
      <c r="I612" s="84"/>
      <c r="J612" s="84"/>
      <c r="K612" s="84"/>
      <c r="L612" s="84"/>
      <c r="M612" s="84"/>
      <c r="N612" s="84"/>
      <c r="O612" s="84"/>
      <c r="P612" s="84"/>
      <c r="Q612" s="85"/>
    </row>
    <row r="613" spans="1:17" x14ac:dyDescent="0.2">
      <c r="A613" s="112"/>
      <c r="B613" s="84"/>
      <c r="C613" s="628"/>
      <c r="D613" s="628"/>
      <c r="E613" s="92"/>
      <c r="F613" s="904"/>
      <c r="G613" s="84"/>
      <c r="H613" s="84"/>
      <c r="I613" s="84"/>
      <c r="J613" s="84"/>
      <c r="K613" s="84"/>
      <c r="L613" s="84"/>
      <c r="M613" s="84"/>
      <c r="N613" s="84"/>
      <c r="O613" s="84"/>
      <c r="P613" s="84"/>
      <c r="Q613" s="85"/>
    </row>
    <row r="614" spans="1:17" x14ac:dyDescent="0.2">
      <c r="A614" s="112"/>
      <c r="B614" s="84"/>
      <c r="C614" s="628"/>
      <c r="D614" s="628"/>
      <c r="E614" s="92"/>
      <c r="F614" s="904"/>
      <c r="G614" s="84"/>
      <c r="H614" s="84"/>
      <c r="I614" s="84"/>
      <c r="J614" s="84"/>
      <c r="K614" s="84"/>
      <c r="L614" s="84"/>
      <c r="M614" s="84"/>
      <c r="N614" s="84"/>
      <c r="O614" s="84"/>
      <c r="P614" s="84"/>
      <c r="Q614" s="85"/>
    </row>
    <row r="615" spans="1:17" x14ac:dyDescent="0.2">
      <c r="A615" s="112"/>
      <c r="B615" s="84"/>
      <c r="C615" s="628"/>
      <c r="D615" s="628"/>
      <c r="E615" s="92"/>
      <c r="F615" s="904"/>
      <c r="G615" s="84"/>
      <c r="H615" s="84"/>
      <c r="I615" s="84"/>
      <c r="J615" s="84"/>
      <c r="K615" s="84"/>
      <c r="L615" s="84"/>
      <c r="M615" s="84"/>
      <c r="N615" s="84"/>
      <c r="O615" s="84"/>
      <c r="P615" s="84"/>
      <c r="Q615" s="85"/>
    </row>
    <row r="616" spans="1:17" x14ac:dyDescent="0.2">
      <c r="A616" s="112"/>
      <c r="B616" s="84"/>
      <c r="C616" s="628"/>
      <c r="D616" s="628"/>
      <c r="E616" s="92"/>
      <c r="F616" s="904"/>
      <c r="G616" s="84"/>
      <c r="H616" s="84"/>
      <c r="I616" s="84"/>
      <c r="J616" s="84"/>
      <c r="K616" s="84"/>
      <c r="L616" s="84"/>
      <c r="M616" s="84"/>
      <c r="N616" s="84"/>
      <c r="O616" s="84"/>
      <c r="P616" s="84"/>
      <c r="Q616" s="85"/>
    </row>
    <row r="617" spans="1:17" x14ac:dyDescent="0.2">
      <c r="A617" s="112"/>
      <c r="B617" s="84"/>
      <c r="C617" s="628"/>
      <c r="D617" s="628"/>
      <c r="E617" s="92"/>
      <c r="F617" s="904"/>
      <c r="G617" s="84"/>
      <c r="H617" s="84"/>
      <c r="I617" s="84"/>
      <c r="J617" s="84"/>
      <c r="K617" s="84"/>
      <c r="L617" s="84"/>
      <c r="M617" s="84"/>
      <c r="N617" s="84"/>
      <c r="O617" s="84"/>
      <c r="P617" s="84"/>
      <c r="Q617" s="85"/>
    </row>
    <row r="618" spans="1:17" x14ac:dyDescent="0.2">
      <c r="A618" s="112"/>
      <c r="B618" s="84"/>
      <c r="C618" s="628"/>
      <c r="D618" s="628"/>
      <c r="E618" s="92"/>
      <c r="F618" s="904"/>
      <c r="G618" s="84"/>
      <c r="H618" s="84"/>
      <c r="I618" s="84"/>
      <c r="J618" s="84"/>
      <c r="K618" s="84"/>
      <c r="L618" s="84"/>
      <c r="M618" s="84"/>
      <c r="N618" s="84"/>
      <c r="O618" s="84"/>
      <c r="P618" s="84"/>
      <c r="Q618" s="85"/>
    </row>
    <row r="619" spans="1:17" x14ac:dyDescent="0.2">
      <c r="A619" s="112"/>
      <c r="B619" s="84"/>
      <c r="C619" s="628"/>
      <c r="D619" s="628"/>
      <c r="E619" s="92"/>
      <c r="F619" s="904"/>
      <c r="G619" s="84"/>
      <c r="H619" s="84"/>
      <c r="I619" s="84"/>
      <c r="J619" s="84"/>
      <c r="K619" s="84"/>
      <c r="L619" s="84"/>
      <c r="M619" s="84"/>
      <c r="N619" s="84"/>
      <c r="O619" s="84"/>
      <c r="P619" s="84"/>
      <c r="Q619" s="85"/>
    </row>
    <row r="620" spans="1:17" x14ac:dyDescent="0.2">
      <c r="A620" s="112"/>
      <c r="B620" s="84"/>
      <c r="C620" s="628"/>
      <c r="D620" s="628"/>
      <c r="E620" s="92"/>
      <c r="F620" s="904"/>
      <c r="G620" s="84"/>
      <c r="H620" s="84"/>
      <c r="I620" s="84"/>
      <c r="J620" s="84"/>
      <c r="K620" s="84"/>
      <c r="L620" s="84"/>
      <c r="M620" s="84"/>
      <c r="N620" s="84"/>
      <c r="O620" s="84"/>
      <c r="P620" s="84"/>
      <c r="Q620" s="85"/>
    </row>
    <row r="621" spans="1:17" x14ac:dyDescent="0.2">
      <c r="A621" s="112"/>
      <c r="B621" s="84"/>
      <c r="C621" s="628"/>
      <c r="D621" s="628"/>
      <c r="E621" s="92"/>
      <c r="F621" s="904"/>
      <c r="G621" s="84"/>
      <c r="H621" s="84"/>
      <c r="I621" s="84"/>
      <c r="J621" s="84"/>
      <c r="K621" s="84"/>
      <c r="L621" s="84"/>
      <c r="M621" s="84"/>
      <c r="N621" s="84"/>
      <c r="O621" s="84"/>
      <c r="P621" s="84"/>
      <c r="Q621" s="85"/>
    </row>
    <row r="622" spans="1:17" x14ac:dyDescent="0.2">
      <c r="A622" s="112"/>
      <c r="B622" s="84"/>
      <c r="C622" s="628"/>
      <c r="D622" s="628"/>
      <c r="E622" s="92"/>
      <c r="F622" s="904"/>
      <c r="G622" s="84"/>
      <c r="H622" s="84"/>
      <c r="I622" s="84"/>
      <c r="J622" s="84"/>
      <c r="K622" s="84"/>
      <c r="L622" s="84"/>
      <c r="M622" s="84"/>
      <c r="N622" s="84"/>
      <c r="O622" s="84"/>
      <c r="P622" s="84"/>
      <c r="Q622" s="85"/>
    </row>
    <row r="623" spans="1:17" x14ac:dyDescent="0.2">
      <c r="A623" s="112"/>
      <c r="B623" s="84"/>
      <c r="C623" s="628"/>
      <c r="D623" s="628"/>
      <c r="E623" s="92"/>
      <c r="F623" s="904"/>
      <c r="G623" s="84"/>
      <c r="H623" s="84"/>
      <c r="I623" s="84"/>
      <c r="J623" s="84"/>
      <c r="K623" s="84"/>
      <c r="L623" s="84"/>
      <c r="M623" s="84"/>
      <c r="N623" s="84"/>
      <c r="O623" s="84"/>
      <c r="P623" s="84"/>
      <c r="Q623" s="85"/>
    </row>
    <row r="624" spans="1:17" x14ac:dyDescent="0.2">
      <c r="A624" s="112"/>
      <c r="B624" s="84"/>
      <c r="C624" s="628"/>
      <c r="D624" s="628"/>
      <c r="E624" s="92"/>
      <c r="F624" s="904"/>
      <c r="G624" s="84"/>
      <c r="H624" s="84"/>
      <c r="I624" s="84"/>
      <c r="J624" s="84"/>
      <c r="K624" s="84"/>
      <c r="L624" s="84"/>
      <c r="M624" s="84"/>
      <c r="N624" s="84"/>
      <c r="O624" s="84"/>
      <c r="P624" s="84"/>
      <c r="Q624" s="85"/>
    </row>
    <row r="625" spans="1:17" x14ac:dyDescent="0.2">
      <c r="A625" s="112"/>
      <c r="B625" s="84"/>
      <c r="C625" s="628"/>
      <c r="D625" s="628"/>
      <c r="E625" s="92"/>
      <c r="F625" s="904"/>
      <c r="G625" s="84"/>
      <c r="H625" s="84"/>
      <c r="I625" s="84"/>
      <c r="J625" s="84"/>
      <c r="K625" s="84"/>
      <c r="L625" s="84"/>
      <c r="M625" s="84"/>
      <c r="N625" s="84"/>
      <c r="O625" s="84"/>
      <c r="P625" s="84"/>
      <c r="Q625" s="85"/>
    </row>
    <row r="626" spans="1:17" x14ac:dyDescent="0.2">
      <c r="A626" s="112"/>
      <c r="B626" s="84"/>
      <c r="C626" s="628"/>
      <c r="D626" s="628"/>
      <c r="E626" s="92"/>
      <c r="F626" s="904"/>
      <c r="G626" s="84"/>
      <c r="H626" s="84"/>
      <c r="I626" s="84"/>
      <c r="J626" s="84"/>
      <c r="K626" s="84"/>
      <c r="L626" s="84"/>
      <c r="M626" s="84"/>
      <c r="N626" s="84"/>
      <c r="O626" s="84"/>
      <c r="P626" s="84"/>
      <c r="Q626" s="85"/>
    </row>
    <row r="627" spans="1:17" x14ac:dyDescent="0.2">
      <c r="A627" s="112"/>
      <c r="B627" s="84"/>
      <c r="C627" s="628"/>
      <c r="D627" s="628"/>
      <c r="E627" s="92"/>
      <c r="F627" s="904"/>
      <c r="G627" s="84"/>
      <c r="H627" s="84"/>
      <c r="I627" s="84"/>
      <c r="J627" s="84"/>
      <c r="K627" s="84"/>
      <c r="L627" s="84"/>
      <c r="M627" s="84"/>
      <c r="N627" s="84"/>
      <c r="O627" s="84"/>
      <c r="P627" s="84"/>
      <c r="Q627" s="85"/>
    </row>
    <row r="628" spans="1:17" x14ac:dyDescent="0.2">
      <c r="A628" s="112"/>
      <c r="B628" s="84"/>
      <c r="C628" s="628"/>
      <c r="D628" s="628"/>
      <c r="E628" s="92"/>
      <c r="F628" s="904"/>
      <c r="G628" s="84"/>
      <c r="H628" s="84"/>
      <c r="I628" s="84"/>
      <c r="J628" s="84"/>
      <c r="K628" s="84"/>
      <c r="L628" s="84"/>
      <c r="M628" s="84"/>
      <c r="N628" s="84"/>
      <c r="O628" s="84"/>
      <c r="P628" s="84"/>
      <c r="Q628" s="85"/>
    </row>
    <row r="629" spans="1:17" x14ac:dyDescent="0.2">
      <c r="A629" s="112"/>
      <c r="B629" s="84"/>
      <c r="C629" s="628"/>
      <c r="D629" s="628"/>
      <c r="E629" s="92"/>
      <c r="F629" s="904"/>
      <c r="G629" s="84"/>
      <c r="H629" s="84"/>
      <c r="I629" s="84"/>
      <c r="J629" s="84"/>
      <c r="K629" s="84"/>
      <c r="L629" s="84"/>
      <c r="M629" s="84"/>
      <c r="N629" s="84"/>
      <c r="O629" s="84"/>
      <c r="P629" s="84"/>
      <c r="Q629" s="85"/>
    </row>
    <row r="630" spans="1:17" x14ac:dyDescent="0.2">
      <c r="A630" s="112"/>
      <c r="B630" s="84"/>
      <c r="C630" s="628"/>
      <c r="D630" s="628"/>
      <c r="E630" s="92"/>
      <c r="F630" s="904"/>
      <c r="G630" s="84"/>
      <c r="H630" s="84"/>
      <c r="I630" s="84"/>
      <c r="J630" s="84"/>
      <c r="K630" s="84"/>
      <c r="L630" s="84"/>
      <c r="M630" s="84"/>
      <c r="N630" s="84"/>
      <c r="O630" s="84"/>
      <c r="P630" s="84"/>
      <c r="Q630" s="85"/>
    </row>
    <row r="631" spans="1:17" x14ac:dyDescent="0.2">
      <c r="A631" s="112"/>
      <c r="B631" s="84"/>
      <c r="C631" s="628"/>
      <c r="D631" s="628"/>
      <c r="E631" s="92"/>
      <c r="F631" s="904"/>
      <c r="G631" s="84"/>
      <c r="H631" s="84"/>
      <c r="I631" s="84"/>
      <c r="J631" s="84"/>
      <c r="K631" s="84"/>
      <c r="L631" s="84"/>
      <c r="M631" s="84"/>
      <c r="N631" s="84"/>
      <c r="O631" s="84"/>
      <c r="P631" s="84"/>
      <c r="Q631" s="85"/>
    </row>
    <row r="632" spans="1:17" x14ac:dyDescent="0.2">
      <c r="A632" s="112"/>
      <c r="B632" s="84"/>
      <c r="C632" s="628"/>
      <c r="D632" s="628"/>
      <c r="E632" s="92"/>
      <c r="F632" s="904"/>
      <c r="G632" s="84"/>
      <c r="H632" s="84"/>
      <c r="I632" s="84"/>
      <c r="J632" s="84"/>
      <c r="K632" s="84"/>
      <c r="L632" s="84"/>
      <c r="M632" s="84"/>
      <c r="N632" s="84"/>
      <c r="O632" s="84"/>
      <c r="P632" s="84"/>
      <c r="Q632" s="85"/>
    </row>
    <row r="633" spans="1:17" x14ac:dyDescent="0.2">
      <c r="A633" s="112"/>
      <c r="B633" s="84"/>
      <c r="C633" s="628"/>
      <c r="D633" s="628"/>
      <c r="E633" s="92"/>
      <c r="F633" s="904"/>
      <c r="G633" s="84"/>
      <c r="H633" s="84"/>
      <c r="I633" s="84"/>
      <c r="J633" s="84"/>
      <c r="K633" s="84"/>
      <c r="L633" s="84"/>
      <c r="M633" s="84"/>
      <c r="N633" s="84"/>
      <c r="O633" s="84"/>
      <c r="P633" s="84"/>
      <c r="Q633" s="85"/>
    </row>
    <row r="634" spans="1:17" x14ac:dyDescent="0.2">
      <c r="A634" s="112"/>
      <c r="B634" s="84"/>
      <c r="C634" s="628"/>
      <c r="D634" s="628"/>
      <c r="E634" s="92"/>
      <c r="F634" s="904"/>
      <c r="G634" s="84"/>
      <c r="H634" s="84"/>
      <c r="I634" s="84"/>
      <c r="J634" s="84"/>
      <c r="K634" s="84"/>
      <c r="L634" s="84"/>
      <c r="M634" s="84"/>
      <c r="N634" s="84"/>
      <c r="O634" s="84"/>
      <c r="P634" s="84"/>
      <c r="Q634" s="85"/>
    </row>
    <row r="635" spans="1:17" x14ac:dyDescent="0.2">
      <c r="A635" s="112"/>
      <c r="B635" s="84"/>
      <c r="C635" s="628"/>
      <c r="D635" s="628"/>
      <c r="E635" s="92"/>
      <c r="F635" s="904"/>
      <c r="G635" s="84"/>
      <c r="H635" s="84"/>
      <c r="I635" s="84"/>
      <c r="J635" s="84"/>
      <c r="K635" s="84"/>
      <c r="L635" s="84"/>
      <c r="M635" s="84"/>
      <c r="N635" s="84"/>
      <c r="O635" s="84"/>
      <c r="P635" s="84"/>
      <c r="Q635" s="85"/>
    </row>
    <row r="636" spans="1:17" x14ac:dyDescent="0.2">
      <c r="A636" s="112"/>
      <c r="B636" s="84"/>
      <c r="C636" s="628"/>
      <c r="D636" s="628"/>
      <c r="E636" s="92"/>
      <c r="F636" s="904"/>
      <c r="G636" s="84"/>
      <c r="H636" s="84"/>
      <c r="I636" s="84"/>
      <c r="J636" s="84"/>
      <c r="K636" s="84"/>
      <c r="L636" s="84"/>
      <c r="M636" s="84"/>
      <c r="N636" s="84"/>
      <c r="O636" s="84"/>
      <c r="P636" s="84"/>
      <c r="Q636" s="85"/>
    </row>
    <row r="637" spans="1:17" x14ac:dyDescent="0.2">
      <c r="A637" s="112"/>
      <c r="B637" s="84"/>
      <c r="C637" s="628"/>
      <c r="D637" s="628"/>
      <c r="E637" s="92"/>
      <c r="F637" s="904"/>
      <c r="G637" s="84"/>
      <c r="H637" s="84"/>
      <c r="I637" s="84"/>
      <c r="J637" s="84"/>
      <c r="K637" s="84"/>
      <c r="L637" s="84"/>
      <c r="M637" s="84"/>
      <c r="N637" s="84"/>
      <c r="O637" s="84"/>
      <c r="P637" s="84"/>
      <c r="Q637" s="85"/>
    </row>
    <row r="638" spans="1:17" x14ac:dyDescent="0.2">
      <c r="A638" s="112"/>
      <c r="B638" s="84"/>
      <c r="C638" s="628"/>
      <c r="D638" s="628"/>
      <c r="E638" s="92"/>
      <c r="F638" s="904"/>
      <c r="G638" s="84"/>
      <c r="H638" s="84"/>
      <c r="I638" s="84"/>
      <c r="J638" s="84"/>
      <c r="K638" s="84"/>
      <c r="L638" s="84"/>
      <c r="M638" s="84"/>
      <c r="N638" s="84"/>
      <c r="O638" s="84"/>
      <c r="P638" s="84"/>
      <c r="Q638" s="85"/>
    </row>
    <row r="639" spans="1:17" x14ac:dyDescent="0.2">
      <c r="A639" s="112"/>
      <c r="B639" s="84"/>
      <c r="C639" s="628"/>
      <c r="D639" s="628"/>
      <c r="E639" s="92"/>
      <c r="F639" s="904"/>
      <c r="G639" s="84"/>
      <c r="H639" s="84"/>
      <c r="I639" s="84"/>
      <c r="J639" s="84"/>
      <c r="K639" s="84"/>
      <c r="L639" s="84"/>
      <c r="M639" s="84"/>
      <c r="N639" s="84"/>
      <c r="O639" s="84"/>
      <c r="P639" s="84"/>
      <c r="Q639" s="85"/>
    </row>
    <row r="640" spans="1:17" x14ac:dyDescent="0.2">
      <c r="A640" s="112"/>
      <c r="B640" s="84"/>
      <c r="C640" s="628"/>
      <c r="D640" s="628"/>
      <c r="E640" s="92"/>
      <c r="F640" s="904"/>
      <c r="G640" s="84"/>
      <c r="H640" s="84"/>
      <c r="I640" s="84"/>
      <c r="J640" s="84"/>
      <c r="K640" s="84"/>
      <c r="L640" s="84"/>
      <c r="M640" s="84"/>
      <c r="N640" s="84"/>
      <c r="O640" s="84"/>
      <c r="P640" s="84"/>
      <c r="Q640" s="85"/>
    </row>
    <row r="641" spans="1:17" x14ac:dyDescent="0.2">
      <c r="A641" s="112"/>
      <c r="B641" s="84"/>
      <c r="C641" s="628"/>
      <c r="D641" s="628"/>
      <c r="E641" s="92"/>
      <c r="F641" s="904"/>
      <c r="G641" s="84"/>
      <c r="H641" s="84"/>
      <c r="I641" s="84"/>
      <c r="J641" s="84"/>
      <c r="K641" s="84"/>
      <c r="L641" s="84"/>
      <c r="M641" s="84"/>
      <c r="N641" s="84"/>
      <c r="O641" s="84"/>
      <c r="P641" s="84"/>
      <c r="Q641" s="85"/>
    </row>
    <row r="642" spans="1:17" x14ac:dyDescent="0.2">
      <c r="A642" s="112"/>
      <c r="B642" s="84"/>
      <c r="C642" s="628"/>
      <c r="D642" s="628"/>
      <c r="E642" s="92"/>
      <c r="F642" s="904"/>
      <c r="G642" s="84"/>
      <c r="H642" s="84"/>
      <c r="I642" s="84"/>
      <c r="J642" s="84"/>
      <c r="K642" s="84"/>
      <c r="L642" s="84"/>
      <c r="M642" s="84"/>
      <c r="N642" s="84"/>
      <c r="O642" s="84"/>
      <c r="P642" s="84"/>
      <c r="Q642" s="85"/>
    </row>
    <row r="643" spans="1:17" x14ac:dyDescent="0.2">
      <c r="A643" s="112"/>
      <c r="B643" s="84"/>
      <c r="C643" s="628"/>
      <c r="D643" s="628"/>
      <c r="E643" s="92"/>
      <c r="F643" s="904"/>
      <c r="G643" s="84"/>
      <c r="H643" s="84"/>
      <c r="I643" s="84"/>
      <c r="J643" s="84"/>
      <c r="K643" s="84"/>
      <c r="L643" s="84"/>
      <c r="M643" s="84"/>
      <c r="N643" s="84"/>
      <c r="O643" s="84"/>
      <c r="P643" s="84"/>
      <c r="Q643" s="85"/>
    </row>
    <row r="644" spans="1:17" x14ac:dyDescent="0.2">
      <c r="A644" s="112"/>
      <c r="B644" s="84"/>
      <c r="C644" s="628"/>
      <c r="D644" s="628"/>
      <c r="E644" s="92"/>
      <c r="F644" s="904"/>
      <c r="G644" s="84"/>
      <c r="H644" s="84"/>
      <c r="I644" s="84"/>
      <c r="J644" s="84"/>
      <c r="K644" s="84"/>
      <c r="L644" s="84"/>
      <c r="M644" s="84"/>
      <c r="N644" s="84"/>
      <c r="O644" s="84"/>
      <c r="P644" s="84"/>
      <c r="Q644" s="85"/>
    </row>
    <row r="645" spans="1:17" x14ac:dyDescent="0.2">
      <c r="A645" s="112"/>
      <c r="B645" s="84"/>
      <c r="C645" s="628"/>
      <c r="D645" s="628"/>
      <c r="E645" s="92"/>
      <c r="F645" s="904"/>
      <c r="G645" s="84"/>
      <c r="H645" s="84"/>
      <c r="I645" s="84"/>
      <c r="J645" s="84"/>
      <c r="K645" s="84"/>
      <c r="L645" s="84"/>
      <c r="M645" s="84"/>
      <c r="N645" s="84"/>
      <c r="O645" s="84"/>
      <c r="P645" s="84"/>
      <c r="Q645" s="85"/>
    </row>
    <row r="646" spans="1:17" x14ac:dyDescent="0.2">
      <c r="A646" s="112"/>
      <c r="B646" s="84"/>
      <c r="C646" s="628"/>
      <c r="D646" s="628"/>
      <c r="E646" s="92"/>
      <c r="F646" s="904"/>
      <c r="G646" s="84"/>
      <c r="H646" s="84"/>
      <c r="I646" s="84"/>
      <c r="J646" s="84"/>
      <c r="K646" s="84"/>
      <c r="L646" s="84"/>
      <c r="M646" s="84"/>
      <c r="N646" s="84"/>
      <c r="O646" s="84"/>
      <c r="P646" s="84"/>
      <c r="Q646" s="85"/>
    </row>
    <row r="647" spans="1:17" x14ac:dyDescent="0.2">
      <c r="A647" s="112"/>
      <c r="B647" s="84"/>
      <c r="C647" s="628"/>
      <c r="D647" s="628"/>
      <c r="E647" s="92"/>
      <c r="F647" s="904"/>
      <c r="G647" s="84"/>
      <c r="H647" s="84"/>
      <c r="I647" s="84"/>
      <c r="J647" s="84"/>
      <c r="K647" s="84"/>
      <c r="L647" s="84"/>
      <c r="M647" s="84"/>
      <c r="N647" s="84"/>
      <c r="O647" s="84"/>
      <c r="P647" s="84"/>
      <c r="Q647" s="85"/>
    </row>
    <row r="648" spans="1:17" x14ac:dyDescent="0.2">
      <c r="A648" s="112"/>
      <c r="B648" s="84"/>
      <c r="C648" s="628"/>
      <c r="D648" s="628"/>
      <c r="E648" s="92"/>
      <c r="F648" s="904"/>
      <c r="G648" s="84"/>
      <c r="H648" s="84"/>
      <c r="I648" s="84"/>
      <c r="J648" s="84"/>
      <c r="K648" s="84"/>
      <c r="L648" s="84"/>
      <c r="M648" s="84"/>
      <c r="N648" s="84"/>
      <c r="O648" s="84"/>
      <c r="P648" s="84"/>
      <c r="Q648" s="85"/>
    </row>
    <row r="649" spans="1:17" x14ac:dyDescent="0.2">
      <c r="A649" s="112"/>
      <c r="B649" s="84"/>
      <c r="C649" s="628"/>
      <c r="D649" s="628"/>
      <c r="E649" s="92"/>
      <c r="F649" s="904"/>
      <c r="G649" s="84"/>
      <c r="H649" s="84"/>
      <c r="I649" s="84"/>
      <c r="J649" s="84"/>
      <c r="K649" s="84"/>
      <c r="L649" s="84"/>
      <c r="M649" s="84"/>
      <c r="N649" s="84"/>
      <c r="O649" s="84"/>
      <c r="P649" s="84"/>
      <c r="Q649" s="85"/>
    </row>
    <row r="650" spans="1:17" x14ac:dyDescent="0.2">
      <c r="A650" s="112"/>
      <c r="B650" s="84"/>
      <c r="C650" s="628"/>
      <c r="D650" s="628"/>
      <c r="E650" s="92"/>
      <c r="F650" s="904"/>
      <c r="G650" s="84"/>
      <c r="H650" s="84"/>
      <c r="I650" s="84"/>
      <c r="J650" s="84"/>
      <c r="K650" s="84"/>
      <c r="L650" s="84"/>
      <c r="M650" s="84"/>
      <c r="N650" s="84"/>
      <c r="O650" s="84"/>
      <c r="P650" s="84"/>
      <c r="Q650" s="85"/>
    </row>
    <row r="651" spans="1:17" x14ac:dyDescent="0.2">
      <c r="A651" s="112"/>
      <c r="B651" s="84"/>
      <c r="C651" s="628"/>
      <c r="D651" s="628"/>
      <c r="E651" s="92"/>
      <c r="F651" s="904"/>
      <c r="G651" s="84"/>
      <c r="H651" s="84"/>
      <c r="I651" s="84"/>
      <c r="J651" s="84"/>
      <c r="K651" s="84"/>
      <c r="L651" s="84"/>
      <c r="M651" s="84"/>
      <c r="N651" s="84"/>
      <c r="O651" s="84"/>
      <c r="P651" s="84"/>
      <c r="Q651" s="85"/>
    </row>
    <row r="652" spans="1:17" x14ac:dyDescent="0.2">
      <c r="A652" s="112"/>
      <c r="B652" s="84"/>
      <c r="C652" s="628"/>
      <c r="D652" s="628"/>
      <c r="E652" s="92"/>
      <c r="F652" s="904"/>
      <c r="G652" s="84"/>
      <c r="H652" s="84"/>
      <c r="I652" s="84"/>
      <c r="J652" s="84"/>
      <c r="K652" s="84"/>
      <c r="L652" s="84"/>
      <c r="M652" s="84"/>
      <c r="N652" s="84"/>
      <c r="O652" s="84"/>
      <c r="P652" s="84"/>
      <c r="Q652" s="85"/>
    </row>
    <row r="653" spans="1:17" x14ac:dyDescent="0.2">
      <c r="A653" s="112"/>
      <c r="B653" s="84"/>
      <c r="C653" s="628"/>
      <c r="D653" s="628"/>
      <c r="E653" s="92"/>
      <c r="F653" s="904"/>
      <c r="G653" s="84"/>
      <c r="H653" s="84"/>
      <c r="I653" s="84"/>
      <c r="J653" s="84"/>
      <c r="K653" s="84"/>
      <c r="L653" s="84"/>
      <c r="M653" s="84"/>
      <c r="N653" s="84"/>
      <c r="O653" s="84"/>
      <c r="P653" s="84"/>
      <c r="Q653" s="85"/>
    </row>
    <row r="654" spans="1:17" x14ac:dyDescent="0.2">
      <c r="A654" s="112"/>
      <c r="B654" s="84"/>
      <c r="C654" s="628"/>
      <c r="D654" s="628"/>
      <c r="E654" s="92"/>
      <c r="F654" s="904"/>
      <c r="G654" s="84"/>
      <c r="H654" s="84"/>
      <c r="I654" s="84"/>
      <c r="J654" s="84"/>
      <c r="K654" s="84"/>
      <c r="L654" s="84"/>
      <c r="M654" s="84"/>
      <c r="N654" s="84"/>
      <c r="O654" s="84"/>
      <c r="P654" s="84"/>
      <c r="Q654" s="85"/>
    </row>
    <row r="655" spans="1:17" x14ac:dyDescent="0.2">
      <c r="A655" s="112"/>
      <c r="B655" s="84"/>
      <c r="C655" s="628"/>
      <c r="D655" s="628"/>
      <c r="E655" s="92"/>
      <c r="F655" s="904"/>
      <c r="G655" s="84"/>
      <c r="H655" s="84"/>
      <c r="I655" s="84"/>
      <c r="J655" s="84"/>
      <c r="K655" s="84"/>
      <c r="L655" s="84"/>
      <c r="M655" s="84"/>
      <c r="N655" s="84"/>
      <c r="O655" s="84"/>
      <c r="P655" s="84"/>
      <c r="Q655" s="85"/>
    </row>
    <row r="656" spans="1:17" x14ac:dyDescent="0.2">
      <c r="A656" s="112"/>
      <c r="B656" s="84"/>
      <c r="C656" s="628"/>
      <c r="D656" s="628"/>
      <c r="E656" s="92"/>
      <c r="F656" s="904"/>
      <c r="G656" s="84"/>
      <c r="H656" s="84"/>
      <c r="I656" s="84"/>
      <c r="J656" s="84"/>
      <c r="K656" s="84"/>
      <c r="L656" s="84"/>
      <c r="M656" s="84"/>
      <c r="N656" s="84"/>
      <c r="O656" s="84"/>
      <c r="P656" s="84"/>
      <c r="Q656" s="85"/>
    </row>
    <row r="657" spans="1:17" x14ac:dyDescent="0.2">
      <c r="A657" s="112"/>
      <c r="B657" s="84"/>
      <c r="C657" s="628"/>
      <c r="D657" s="628"/>
      <c r="E657" s="92"/>
      <c r="F657" s="904"/>
      <c r="G657" s="84"/>
      <c r="H657" s="84"/>
      <c r="I657" s="84"/>
      <c r="J657" s="84"/>
      <c r="K657" s="84"/>
      <c r="L657" s="84"/>
      <c r="M657" s="84"/>
      <c r="N657" s="84"/>
      <c r="O657" s="84"/>
      <c r="P657" s="84"/>
      <c r="Q657" s="85"/>
    </row>
    <row r="658" spans="1:17" x14ac:dyDescent="0.2">
      <c r="A658" s="112"/>
      <c r="B658" s="84"/>
      <c r="C658" s="628"/>
      <c r="D658" s="628"/>
      <c r="E658" s="92"/>
      <c r="F658" s="904"/>
      <c r="G658" s="84"/>
      <c r="H658" s="84"/>
      <c r="I658" s="84"/>
      <c r="J658" s="84"/>
      <c r="K658" s="84"/>
      <c r="L658" s="84"/>
      <c r="M658" s="84"/>
      <c r="N658" s="84"/>
      <c r="O658" s="84"/>
      <c r="P658" s="84"/>
      <c r="Q658" s="85"/>
    </row>
    <row r="659" spans="1:17" x14ac:dyDescent="0.2">
      <c r="A659" s="112"/>
      <c r="B659" s="84"/>
      <c r="C659" s="628"/>
      <c r="D659" s="628"/>
      <c r="E659" s="92"/>
      <c r="F659" s="904"/>
      <c r="G659" s="84"/>
      <c r="H659" s="84"/>
      <c r="I659" s="84"/>
      <c r="J659" s="84"/>
      <c r="K659" s="84"/>
      <c r="L659" s="84"/>
      <c r="M659" s="84"/>
      <c r="N659" s="84"/>
      <c r="O659" s="84"/>
      <c r="P659" s="84"/>
      <c r="Q659" s="85"/>
    </row>
    <row r="660" spans="1:17" x14ac:dyDescent="0.2">
      <c r="A660" s="112"/>
      <c r="B660" s="84"/>
      <c r="C660" s="628"/>
      <c r="D660" s="628"/>
      <c r="E660" s="92"/>
      <c r="F660" s="904"/>
      <c r="G660" s="84"/>
      <c r="H660" s="84"/>
      <c r="I660" s="84"/>
      <c r="J660" s="84"/>
      <c r="K660" s="84"/>
      <c r="L660" s="84"/>
      <c r="M660" s="84"/>
      <c r="N660" s="84"/>
      <c r="O660" s="84"/>
      <c r="P660" s="84"/>
      <c r="Q660" s="85"/>
    </row>
    <row r="661" spans="1:17" x14ac:dyDescent="0.2">
      <c r="A661" s="112"/>
      <c r="B661" s="84"/>
      <c r="C661" s="628"/>
      <c r="D661" s="628"/>
      <c r="E661" s="92"/>
      <c r="F661" s="904"/>
      <c r="G661" s="84"/>
      <c r="H661" s="84"/>
      <c r="I661" s="84"/>
      <c r="J661" s="84"/>
      <c r="K661" s="84"/>
      <c r="L661" s="84"/>
      <c r="M661" s="84"/>
      <c r="N661" s="84"/>
      <c r="O661" s="84"/>
      <c r="P661" s="84"/>
      <c r="Q661" s="85"/>
    </row>
    <row r="662" spans="1:17" x14ac:dyDescent="0.2">
      <c r="A662" s="112"/>
      <c r="B662" s="84"/>
      <c r="C662" s="628"/>
      <c r="D662" s="628"/>
      <c r="E662" s="92"/>
      <c r="F662" s="904"/>
      <c r="G662" s="84"/>
      <c r="H662" s="84"/>
      <c r="I662" s="84"/>
      <c r="J662" s="84"/>
      <c r="K662" s="84"/>
      <c r="L662" s="84"/>
      <c r="M662" s="84"/>
      <c r="N662" s="84"/>
      <c r="O662" s="84"/>
      <c r="P662" s="84"/>
      <c r="Q662" s="85"/>
    </row>
    <row r="663" spans="1:17" x14ac:dyDescent="0.2">
      <c r="A663" s="112"/>
      <c r="B663" s="84"/>
      <c r="C663" s="628"/>
      <c r="D663" s="628"/>
      <c r="E663" s="92"/>
      <c r="F663" s="904"/>
      <c r="G663" s="84"/>
      <c r="H663" s="84"/>
      <c r="I663" s="84"/>
      <c r="J663" s="84"/>
      <c r="K663" s="84"/>
      <c r="L663" s="84"/>
      <c r="M663" s="84"/>
      <c r="N663" s="84"/>
      <c r="O663" s="84"/>
      <c r="P663" s="84"/>
      <c r="Q663" s="85"/>
    </row>
    <row r="664" spans="1:17" x14ac:dyDescent="0.2">
      <c r="A664" s="112"/>
      <c r="B664" s="84"/>
      <c r="C664" s="628"/>
      <c r="D664" s="628"/>
      <c r="E664" s="92"/>
      <c r="F664" s="904"/>
      <c r="G664" s="84"/>
      <c r="H664" s="84"/>
      <c r="I664" s="84"/>
      <c r="J664" s="84"/>
      <c r="K664" s="84"/>
      <c r="L664" s="84"/>
      <c r="M664" s="84"/>
      <c r="N664" s="84"/>
      <c r="O664" s="84"/>
      <c r="P664" s="84"/>
      <c r="Q664" s="85"/>
    </row>
    <row r="665" spans="1:17" x14ac:dyDescent="0.2">
      <c r="A665" s="112"/>
      <c r="B665" s="84"/>
      <c r="C665" s="628"/>
      <c r="D665" s="628"/>
      <c r="E665" s="92"/>
      <c r="F665" s="904"/>
      <c r="G665" s="84"/>
      <c r="H665" s="84"/>
      <c r="I665" s="84"/>
      <c r="J665" s="84"/>
      <c r="K665" s="84"/>
      <c r="L665" s="84"/>
      <c r="M665" s="84"/>
      <c r="N665" s="84"/>
      <c r="O665" s="84"/>
      <c r="P665" s="84"/>
      <c r="Q665" s="85"/>
    </row>
    <row r="666" spans="1:17" x14ac:dyDescent="0.2">
      <c r="A666" s="112"/>
      <c r="B666" s="84"/>
      <c r="C666" s="628"/>
      <c r="D666" s="628"/>
      <c r="E666" s="92"/>
      <c r="F666" s="904"/>
      <c r="G666" s="84"/>
      <c r="H666" s="84"/>
      <c r="I666" s="84"/>
      <c r="J666" s="84"/>
      <c r="K666" s="84"/>
      <c r="L666" s="84"/>
      <c r="M666" s="84"/>
      <c r="N666" s="84"/>
      <c r="O666" s="84"/>
      <c r="P666" s="84"/>
      <c r="Q666" s="85"/>
    </row>
    <row r="667" spans="1:17" x14ac:dyDescent="0.2">
      <c r="A667" s="112"/>
      <c r="B667" s="84"/>
      <c r="C667" s="628"/>
      <c r="D667" s="628"/>
      <c r="E667" s="92"/>
      <c r="F667" s="904"/>
      <c r="G667" s="84"/>
      <c r="H667" s="84"/>
      <c r="I667" s="84"/>
      <c r="J667" s="84"/>
      <c r="K667" s="84"/>
      <c r="L667" s="84"/>
      <c r="M667" s="84"/>
      <c r="N667" s="84"/>
      <c r="O667" s="84"/>
      <c r="P667" s="84"/>
      <c r="Q667" s="85"/>
    </row>
    <row r="668" spans="1:17" x14ac:dyDescent="0.2">
      <c r="A668" s="112"/>
      <c r="B668" s="84"/>
      <c r="C668" s="628"/>
      <c r="D668" s="628"/>
      <c r="E668" s="92"/>
      <c r="F668" s="904"/>
      <c r="G668" s="84"/>
      <c r="H668" s="84"/>
      <c r="I668" s="84"/>
      <c r="J668" s="84"/>
      <c r="K668" s="84"/>
      <c r="L668" s="84"/>
      <c r="M668" s="84"/>
      <c r="N668" s="84"/>
      <c r="O668" s="84"/>
      <c r="P668" s="84"/>
      <c r="Q668" s="85"/>
    </row>
    <row r="669" spans="1:17" x14ac:dyDescent="0.2">
      <c r="A669" s="112"/>
      <c r="B669" s="84"/>
      <c r="C669" s="628"/>
      <c r="D669" s="628"/>
      <c r="E669" s="92"/>
      <c r="F669" s="904"/>
      <c r="G669" s="84"/>
      <c r="H669" s="84"/>
      <c r="I669" s="84"/>
      <c r="J669" s="84"/>
      <c r="K669" s="84"/>
      <c r="L669" s="84"/>
      <c r="M669" s="84"/>
      <c r="N669" s="84"/>
      <c r="O669" s="84"/>
      <c r="P669" s="84"/>
      <c r="Q669" s="85"/>
    </row>
    <row r="670" spans="1:17" x14ac:dyDescent="0.2">
      <c r="A670" s="112"/>
      <c r="B670" s="84"/>
      <c r="C670" s="628"/>
      <c r="D670" s="628"/>
      <c r="E670" s="92"/>
      <c r="F670" s="904"/>
      <c r="G670" s="84"/>
      <c r="H670" s="84"/>
      <c r="I670" s="84"/>
      <c r="J670" s="84"/>
      <c r="K670" s="84"/>
      <c r="L670" s="84"/>
      <c r="M670" s="84"/>
      <c r="N670" s="84"/>
      <c r="O670" s="84"/>
      <c r="P670" s="84"/>
      <c r="Q670" s="85"/>
    </row>
    <row r="671" spans="1:17" x14ac:dyDescent="0.2">
      <c r="A671" s="112"/>
      <c r="B671" s="84"/>
      <c r="C671" s="628"/>
      <c r="D671" s="628"/>
      <c r="E671" s="92"/>
      <c r="F671" s="904"/>
      <c r="G671" s="84"/>
      <c r="H671" s="84"/>
      <c r="I671" s="84"/>
      <c r="J671" s="84"/>
      <c r="K671" s="84"/>
      <c r="L671" s="84"/>
      <c r="M671" s="84"/>
      <c r="N671" s="84"/>
      <c r="O671" s="84"/>
      <c r="P671" s="84"/>
      <c r="Q671" s="85"/>
    </row>
    <row r="672" spans="1:17" x14ac:dyDescent="0.2">
      <c r="A672" s="112"/>
      <c r="B672" s="84"/>
      <c r="C672" s="628"/>
      <c r="D672" s="628"/>
      <c r="E672" s="92"/>
      <c r="F672" s="904"/>
      <c r="G672" s="84"/>
      <c r="H672" s="84"/>
      <c r="I672" s="84"/>
      <c r="J672" s="84"/>
      <c r="K672" s="84"/>
      <c r="L672" s="84"/>
      <c r="M672" s="84"/>
      <c r="N672" s="84"/>
      <c r="O672" s="84"/>
      <c r="P672" s="84"/>
      <c r="Q672" s="85"/>
    </row>
    <row r="673" spans="1:17" x14ac:dyDescent="0.2">
      <c r="A673" s="112"/>
      <c r="B673" s="84"/>
      <c r="C673" s="628"/>
      <c r="D673" s="628"/>
      <c r="E673" s="92"/>
      <c r="F673" s="904"/>
      <c r="G673" s="84"/>
      <c r="H673" s="84"/>
      <c r="I673" s="84"/>
      <c r="J673" s="84"/>
      <c r="K673" s="84"/>
      <c r="L673" s="84"/>
      <c r="M673" s="84"/>
      <c r="N673" s="84"/>
      <c r="O673" s="84"/>
      <c r="P673" s="84"/>
      <c r="Q673" s="85"/>
    </row>
    <row r="674" spans="1:17" x14ac:dyDescent="0.2">
      <c r="A674" s="112"/>
      <c r="B674" s="84"/>
      <c r="C674" s="628"/>
      <c r="D674" s="628"/>
      <c r="E674" s="92"/>
      <c r="F674" s="904"/>
      <c r="G674" s="84"/>
      <c r="H674" s="84"/>
      <c r="I674" s="84"/>
      <c r="J674" s="84"/>
      <c r="K674" s="84"/>
      <c r="L674" s="84"/>
      <c r="M674" s="84"/>
      <c r="N674" s="84"/>
      <c r="O674" s="84"/>
      <c r="P674" s="84"/>
      <c r="Q674" s="85"/>
    </row>
    <row r="675" spans="1:17" x14ac:dyDescent="0.2">
      <c r="A675" s="112"/>
      <c r="B675" s="84"/>
      <c r="C675" s="628"/>
      <c r="D675" s="628"/>
      <c r="E675" s="92"/>
      <c r="F675" s="904"/>
      <c r="G675" s="84"/>
      <c r="H675" s="84"/>
      <c r="I675" s="84"/>
      <c r="J675" s="84"/>
      <c r="K675" s="84"/>
      <c r="L675" s="84"/>
      <c r="M675" s="84"/>
      <c r="N675" s="84"/>
      <c r="O675" s="84"/>
      <c r="P675" s="84"/>
      <c r="Q675" s="85"/>
    </row>
    <row r="676" spans="1:17" x14ac:dyDescent="0.2">
      <c r="A676" s="112"/>
      <c r="B676" s="84"/>
      <c r="C676" s="628"/>
      <c r="D676" s="628"/>
      <c r="E676" s="92"/>
      <c r="F676" s="904"/>
      <c r="G676" s="84"/>
      <c r="H676" s="84"/>
      <c r="I676" s="84"/>
      <c r="J676" s="84"/>
      <c r="K676" s="84"/>
      <c r="L676" s="84"/>
      <c r="M676" s="84"/>
      <c r="N676" s="84"/>
      <c r="O676" s="84"/>
      <c r="P676" s="84"/>
      <c r="Q676" s="85"/>
    </row>
    <row r="677" spans="1:17" x14ac:dyDescent="0.2">
      <c r="A677" s="112"/>
      <c r="B677" s="84"/>
      <c r="C677" s="628"/>
      <c r="D677" s="628"/>
      <c r="E677" s="92"/>
      <c r="F677" s="904"/>
      <c r="G677" s="84"/>
      <c r="H677" s="84"/>
      <c r="I677" s="84"/>
      <c r="J677" s="84"/>
      <c r="K677" s="84"/>
      <c r="L677" s="84"/>
      <c r="M677" s="84"/>
      <c r="N677" s="84"/>
      <c r="O677" s="84"/>
      <c r="P677" s="84"/>
      <c r="Q677" s="85"/>
    </row>
    <row r="678" spans="1:17" x14ac:dyDescent="0.2">
      <c r="A678" s="112"/>
      <c r="B678" s="84"/>
      <c r="C678" s="628"/>
      <c r="D678" s="628"/>
      <c r="E678" s="92"/>
      <c r="F678" s="904"/>
      <c r="G678" s="84"/>
      <c r="H678" s="84"/>
      <c r="I678" s="84"/>
      <c r="J678" s="84"/>
      <c r="K678" s="84"/>
      <c r="L678" s="84"/>
      <c r="M678" s="84"/>
      <c r="N678" s="84"/>
      <c r="O678" s="84"/>
      <c r="P678" s="84"/>
      <c r="Q678" s="85"/>
    </row>
    <row r="679" spans="1:17" x14ac:dyDescent="0.2">
      <c r="A679" s="112"/>
      <c r="B679" s="84"/>
      <c r="C679" s="628"/>
      <c r="D679" s="628"/>
      <c r="E679" s="92"/>
      <c r="F679" s="904"/>
      <c r="G679" s="84"/>
      <c r="H679" s="84"/>
      <c r="I679" s="84"/>
      <c r="J679" s="84"/>
      <c r="K679" s="84"/>
      <c r="L679" s="84"/>
      <c r="M679" s="84"/>
      <c r="N679" s="84"/>
      <c r="O679" s="84"/>
      <c r="P679" s="84"/>
      <c r="Q679" s="85"/>
    </row>
    <row r="680" spans="1:17" x14ac:dyDescent="0.2">
      <c r="A680" s="112"/>
      <c r="B680" s="84"/>
      <c r="C680" s="628"/>
      <c r="D680" s="628"/>
      <c r="E680" s="92"/>
      <c r="F680" s="904"/>
      <c r="G680" s="84"/>
      <c r="H680" s="84"/>
      <c r="I680" s="84"/>
      <c r="J680" s="84"/>
      <c r="K680" s="84"/>
      <c r="L680" s="84"/>
      <c r="M680" s="84"/>
      <c r="N680" s="84"/>
      <c r="O680" s="84"/>
      <c r="P680" s="84"/>
      <c r="Q680" s="85"/>
    </row>
    <row r="681" spans="1:17" x14ac:dyDescent="0.2">
      <c r="A681" s="112"/>
      <c r="B681" s="84"/>
      <c r="C681" s="628"/>
      <c r="D681" s="628"/>
      <c r="E681" s="92"/>
      <c r="F681" s="904"/>
      <c r="G681" s="84"/>
      <c r="H681" s="84"/>
      <c r="I681" s="84"/>
      <c r="J681" s="84"/>
      <c r="K681" s="84"/>
      <c r="L681" s="84"/>
      <c r="M681" s="84"/>
      <c r="N681" s="84"/>
      <c r="O681" s="84"/>
      <c r="P681" s="84"/>
      <c r="Q681" s="85"/>
    </row>
    <row r="682" spans="1:17" x14ac:dyDescent="0.2">
      <c r="A682" s="112"/>
      <c r="B682" s="84"/>
      <c r="C682" s="628"/>
      <c r="D682" s="628"/>
      <c r="E682" s="92"/>
      <c r="F682" s="904"/>
      <c r="G682" s="84"/>
      <c r="H682" s="84"/>
      <c r="I682" s="84"/>
      <c r="J682" s="84"/>
      <c r="K682" s="84"/>
      <c r="L682" s="84"/>
      <c r="M682" s="84"/>
      <c r="N682" s="84"/>
      <c r="O682" s="84"/>
      <c r="P682" s="84"/>
      <c r="Q682" s="85"/>
    </row>
    <row r="683" spans="1:17" x14ac:dyDescent="0.2">
      <c r="A683" s="112"/>
      <c r="B683" s="84"/>
      <c r="C683" s="628"/>
      <c r="D683" s="628"/>
      <c r="E683" s="92"/>
      <c r="F683" s="904"/>
      <c r="G683" s="84"/>
      <c r="H683" s="84"/>
      <c r="I683" s="84"/>
      <c r="J683" s="84"/>
      <c r="K683" s="84"/>
      <c r="L683" s="84"/>
      <c r="M683" s="84"/>
      <c r="N683" s="84"/>
      <c r="O683" s="84"/>
      <c r="P683" s="84"/>
      <c r="Q683" s="85"/>
    </row>
    <row r="684" spans="1:17" x14ac:dyDescent="0.2">
      <c r="A684" s="112"/>
      <c r="B684" s="84"/>
      <c r="C684" s="628"/>
      <c r="D684" s="628"/>
      <c r="E684" s="92"/>
      <c r="F684" s="904"/>
      <c r="G684" s="84"/>
      <c r="H684" s="84"/>
      <c r="I684" s="84"/>
      <c r="J684" s="84"/>
      <c r="K684" s="84"/>
      <c r="L684" s="84"/>
      <c r="M684" s="84"/>
      <c r="N684" s="84"/>
      <c r="O684" s="84"/>
      <c r="P684" s="84"/>
      <c r="Q684" s="85"/>
    </row>
    <row r="685" spans="1:17" x14ac:dyDescent="0.2">
      <c r="A685" s="112"/>
      <c r="B685" s="84"/>
      <c r="C685" s="628"/>
      <c r="D685" s="628"/>
      <c r="E685" s="92"/>
      <c r="F685" s="904"/>
      <c r="G685" s="84"/>
      <c r="H685" s="84"/>
      <c r="I685" s="84"/>
      <c r="J685" s="84"/>
      <c r="K685" s="84"/>
      <c r="L685" s="84"/>
      <c r="M685" s="84"/>
      <c r="N685" s="84"/>
      <c r="O685" s="84"/>
      <c r="P685" s="84"/>
      <c r="Q685" s="85"/>
    </row>
    <row r="686" spans="1:17" x14ac:dyDescent="0.2">
      <c r="A686" s="112"/>
      <c r="B686" s="84"/>
      <c r="C686" s="628"/>
      <c r="D686" s="628"/>
      <c r="E686" s="92"/>
      <c r="F686" s="904"/>
      <c r="G686" s="84"/>
      <c r="H686" s="84"/>
      <c r="I686" s="84"/>
      <c r="J686" s="84"/>
      <c r="K686" s="84"/>
      <c r="L686" s="84"/>
      <c r="M686" s="84"/>
      <c r="N686" s="84"/>
      <c r="O686" s="84"/>
      <c r="P686" s="84"/>
      <c r="Q686" s="85"/>
    </row>
    <row r="687" spans="1:17" x14ac:dyDescent="0.2">
      <c r="A687" s="112"/>
      <c r="B687" s="84"/>
      <c r="C687" s="628"/>
      <c r="D687" s="628"/>
      <c r="E687" s="92"/>
      <c r="F687" s="904"/>
      <c r="G687" s="84"/>
      <c r="H687" s="84"/>
      <c r="I687" s="84"/>
      <c r="J687" s="84"/>
      <c r="K687" s="84"/>
      <c r="L687" s="84"/>
      <c r="M687" s="84"/>
      <c r="N687" s="84"/>
      <c r="O687" s="84"/>
      <c r="P687" s="84"/>
      <c r="Q687" s="85"/>
    </row>
    <row r="688" spans="1:17" x14ac:dyDescent="0.2">
      <c r="A688" s="112"/>
      <c r="B688" s="84"/>
      <c r="C688" s="628"/>
      <c r="D688" s="628"/>
      <c r="E688" s="92"/>
      <c r="F688" s="904"/>
      <c r="G688" s="84"/>
      <c r="H688" s="84"/>
      <c r="I688" s="84"/>
      <c r="J688" s="84"/>
      <c r="K688" s="84"/>
      <c r="L688" s="84"/>
      <c r="M688" s="84"/>
      <c r="N688" s="84"/>
      <c r="O688" s="84"/>
      <c r="P688" s="84"/>
      <c r="Q688" s="85"/>
    </row>
    <row r="689" spans="1:17" x14ac:dyDescent="0.2">
      <c r="A689" s="112"/>
      <c r="B689" s="84"/>
      <c r="C689" s="628"/>
      <c r="D689" s="628"/>
      <c r="E689" s="92"/>
      <c r="F689" s="904"/>
      <c r="G689" s="84"/>
      <c r="H689" s="84"/>
      <c r="I689" s="84"/>
      <c r="J689" s="84"/>
      <c r="K689" s="84"/>
      <c r="L689" s="84"/>
      <c r="M689" s="84"/>
      <c r="N689" s="84"/>
      <c r="O689" s="84"/>
      <c r="P689" s="84"/>
      <c r="Q689" s="85"/>
    </row>
    <row r="690" spans="1:17" x14ac:dyDescent="0.2">
      <c r="A690" s="112"/>
      <c r="B690" s="84"/>
      <c r="C690" s="628"/>
      <c r="D690" s="628"/>
      <c r="E690" s="92"/>
      <c r="F690" s="904"/>
      <c r="G690" s="84"/>
      <c r="H690" s="84"/>
      <c r="I690" s="84"/>
      <c r="J690" s="84"/>
      <c r="K690" s="84"/>
      <c r="L690" s="84"/>
      <c r="M690" s="84"/>
      <c r="N690" s="84"/>
      <c r="O690" s="84"/>
      <c r="P690" s="84"/>
      <c r="Q690" s="85"/>
    </row>
    <row r="691" spans="1:17" x14ac:dyDescent="0.2">
      <c r="A691" s="112"/>
      <c r="B691" s="84"/>
      <c r="C691" s="628"/>
      <c r="D691" s="628"/>
      <c r="E691" s="92"/>
      <c r="F691" s="904"/>
      <c r="G691" s="84"/>
      <c r="H691" s="84"/>
      <c r="I691" s="84"/>
      <c r="J691" s="84"/>
      <c r="K691" s="84"/>
      <c r="L691" s="84"/>
      <c r="M691" s="84"/>
      <c r="N691" s="84"/>
      <c r="O691" s="84"/>
      <c r="P691" s="84"/>
      <c r="Q691" s="85"/>
    </row>
    <row r="692" spans="1:17" x14ac:dyDescent="0.2">
      <c r="A692" s="112"/>
      <c r="B692" s="84"/>
      <c r="C692" s="628"/>
      <c r="D692" s="628"/>
      <c r="E692" s="92"/>
      <c r="F692" s="904"/>
      <c r="G692" s="84"/>
      <c r="H692" s="84"/>
      <c r="I692" s="84"/>
      <c r="J692" s="84"/>
      <c r="K692" s="84"/>
      <c r="L692" s="84"/>
      <c r="M692" s="84"/>
      <c r="N692" s="84"/>
      <c r="O692" s="84"/>
      <c r="P692" s="84"/>
      <c r="Q692" s="85"/>
    </row>
    <row r="693" spans="1:17" x14ac:dyDescent="0.2">
      <c r="A693" s="112"/>
      <c r="B693" s="84"/>
      <c r="C693" s="628"/>
      <c r="D693" s="628"/>
      <c r="E693" s="92"/>
      <c r="F693" s="904"/>
      <c r="G693" s="84"/>
      <c r="H693" s="84"/>
      <c r="I693" s="84"/>
      <c r="J693" s="84"/>
      <c r="K693" s="84"/>
      <c r="L693" s="84"/>
      <c r="M693" s="84"/>
      <c r="N693" s="84"/>
      <c r="O693" s="84"/>
      <c r="P693" s="84"/>
      <c r="Q693" s="85"/>
    </row>
    <row r="694" spans="1:17" x14ac:dyDescent="0.2">
      <c r="A694" s="112"/>
      <c r="B694" s="84"/>
      <c r="C694" s="628"/>
      <c r="D694" s="628"/>
      <c r="E694" s="92"/>
      <c r="F694" s="904"/>
      <c r="G694" s="84"/>
      <c r="H694" s="84"/>
      <c r="I694" s="84"/>
      <c r="J694" s="84"/>
      <c r="K694" s="84"/>
      <c r="L694" s="84"/>
      <c r="M694" s="84"/>
      <c r="N694" s="84"/>
      <c r="O694" s="84"/>
      <c r="P694" s="84"/>
      <c r="Q694" s="85"/>
    </row>
    <row r="695" spans="1:17" x14ac:dyDescent="0.2">
      <c r="A695" s="112"/>
      <c r="B695" s="84"/>
      <c r="C695" s="628"/>
      <c r="D695" s="628"/>
      <c r="E695" s="92"/>
      <c r="F695" s="904"/>
      <c r="G695" s="84"/>
      <c r="H695" s="84"/>
      <c r="I695" s="84"/>
      <c r="J695" s="84"/>
      <c r="K695" s="84"/>
      <c r="L695" s="84"/>
      <c r="M695" s="84"/>
      <c r="N695" s="84"/>
      <c r="O695" s="84"/>
      <c r="P695" s="84"/>
      <c r="Q695" s="85"/>
    </row>
    <row r="696" spans="1:17" x14ac:dyDescent="0.2">
      <c r="A696" s="112"/>
      <c r="B696" s="84"/>
      <c r="C696" s="628"/>
      <c r="D696" s="628"/>
      <c r="E696" s="92"/>
      <c r="F696" s="904"/>
      <c r="G696" s="84"/>
      <c r="H696" s="84"/>
      <c r="I696" s="84"/>
      <c r="J696" s="84"/>
      <c r="K696" s="84"/>
      <c r="L696" s="84"/>
      <c r="M696" s="84"/>
      <c r="N696" s="84"/>
      <c r="O696" s="84"/>
      <c r="P696" s="84"/>
      <c r="Q696" s="85"/>
    </row>
    <row r="697" spans="1:17" x14ac:dyDescent="0.2">
      <c r="A697" s="112"/>
      <c r="B697" s="84"/>
      <c r="C697" s="628"/>
      <c r="D697" s="628"/>
      <c r="E697" s="92"/>
      <c r="F697" s="904"/>
      <c r="G697" s="84"/>
      <c r="H697" s="84"/>
      <c r="I697" s="84"/>
      <c r="J697" s="84"/>
      <c r="K697" s="84"/>
      <c r="L697" s="84"/>
      <c r="M697" s="84"/>
      <c r="N697" s="84"/>
      <c r="O697" s="84"/>
      <c r="P697" s="84"/>
      <c r="Q697" s="85"/>
    </row>
    <row r="698" spans="1:17" x14ac:dyDescent="0.2">
      <c r="A698" s="112"/>
      <c r="B698" s="84"/>
      <c r="C698" s="628"/>
      <c r="D698" s="628"/>
      <c r="E698" s="92"/>
      <c r="F698" s="904"/>
      <c r="G698" s="84"/>
      <c r="H698" s="84"/>
      <c r="I698" s="84"/>
      <c r="J698" s="84"/>
      <c r="K698" s="84"/>
      <c r="L698" s="84"/>
      <c r="M698" s="84"/>
      <c r="N698" s="84"/>
      <c r="O698" s="84"/>
      <c r="P698" s="84"/>
      <c r="Q698" s="85"/>
    </row>
    <row r="699" spans="1:17" x14ac:dyDescent="0.2">
      <c r="A699" s="112"/>
      <c r="B699" s="84"/>
      <c r="C699" s="628"/>
      <c r="D699" s="628"/>
      <c r="E699" s="92"/>
      <c r="F699" s="904"/>
      <c r="G699" s="84"/>
      <c r="H699" s="84"/>
      <c r="I699" s="84"/>
      <c r="J699" s="84"/>
      <c r="K699" s="84"/>
      <c r="L699" s="84"/>
      <c r="M699" s="84"/>
      <c r="N699" s="84"/>
      <c r="O699" s="84"/>
      <c r="P699" s="84"/>
      <c r="Q699" s="85"/>
    </row>
    <row r="700" spans="1:17" x14ac:dyDescent="0.2">
      <c r="A700" s="112"/>
      <c r="B700" s="84"/>
      <c r="C700" s="628"/>
      <c r="D700" s="628"/>
      <c r="E700" s="92"/>
      <c r="F700" s="904"/>
      <c r="G700" s="84"/>
      <c r="H700" s="84"/>
      <c r="I700" s="84"/>
      <c r="J700" s="84"/>
      <c r="K700" s="84"/>
      <c r="L700" s="84"/>
      <c r="M700" s="84"/>
      <c r="N700" s="84"/>
      <c r="O700" s="84"/>
      <c r="P700" s="84"/>
      <c r="Q700" s="85"/>
    </row>
    <row r="701" spans="1:17" x14ac:dyDescent="0.2">
      <c r="A701" s="112"/>
      <c r="B701" s="84"/>
      <c r="C701" s="628"/>
      <c r="D701" s="628"/>
      <c r="E701" s="92"/>
      <c r="F701" s="904"/>
      <c r="G701" s="84"/>
      <c r="H701" s="84"/>
      <c r="I701" s="84"/>
      <c r="J701" s="84"/>
      <c r="K701" s="84"/>
      <c r="L701" s="84"/>
      <c r="M701" s="84"/>
      <c r="N701" s="84"/>
      <c r="O701" s="84"/>
      <c r="P701" s="84"/>
      <c r="Q701" s="85"/>
    </row>
    <row r="702" spans="1:17" x14ac:dyDescent="0.2">
      <c r="A702" s="112"/>
      <c r="B702" s="84"/>
      <c r="C702" s="628"/>
      <c r="D702" s="628"/>
      <c r="E702" s="92"/>
      <c r="F702" s="904"/>
      <c r="G702" s="84"/>
      <c r="H702" s="84"/>
      <c r="I702" s="84"/>
      <c r="J702" s="84"/>
      <c r="K702" s="84"/>
      <c r="L702" s="84"/>
      <c r="M702" s="84"/>
      <c r="N702" s="84"/>
      <c r="O702" s="84"/>
      <c r="P702" s="84"/>
      <c r="Q702" s="85"/>
    </row>
    <row r="703" spans="1:17" x14ac:dyDescent="0.2">
      <c r="A703" s="112"/>
      <c r="B703" s="84"/>
      <c r="C703" s="628"/>
      <c r="D703" s="628"/>
      <c r="E703" s="92"/>
      <c r="F703" s="904"/>
      <c r="G703" s="84"/>
      <c r="H703" s="84"/>
      <c r="I703" s="84"/>
      <c r="J703" s="84"/>
      <c r="K703" s="84"/>
      <c r="L703" s="84"/>
      <c r="M703" s="84"/>
      <c r="N703" s="84"/>
      <c r="O703" s="84"/>
      <c r="P703" s="84"/>
      <c r="Q703" s="85"/>
    </row>
    <row r="704" spans="1:17" x14ac:dyDescent="0.2">
      <c r="A704" s="112"/>
      <c r="B704" s="84"/>
      <c r="C704" s="628"/>
      <c r="D704" s="628"/>
      <c r="E704" s="92"/>
      <c r="F704" s="904"/>
      <c r="G704" s="84"/>
      <c r="H704" s="84"/>
      <c r="I704" s="84"/>
      <c r="J704" s="84"/>
      <c r="K704" s="84"/>
      <c r="L704" s="84"/>
      <c r="M704" s="84"/>
      <c r="N704" s="84"/>
      <c r="O704" s="84"/>
      <c r="P704" s="84"/>
      <c r="Q704" s="85"/>
    </row>
    <row r="705" spans="1:17" x14ac:dyDescent="0.2">
      <c r="A705" s="112"/>
      <c r="B705" s="84"/>
      <c r="C705" s="628"/>
      <c r="D705" s="628"/>
      <c r="E705" s="92"/>
      <c r="F705" s="904"/>
      <c r="G705" s="84"/>
      <c r="H705" s="84"/>
      <c r="I705" s="84"/>
      <c r="J705" s="84"/>
      <c r="K705" s="84"/>
      <c r="L705" s="84"/>
      <c r="M705" s="84"/>
      <c r="N705" s="84"/>
      <c r="O705" s="84"/>
      <c r="P705" s="84"/>
      <c r="Q705" s="85"/>
    </row>
    <row r="706" spans="1:17" x14ac:dyDescent="0.2">
      <c r="A706" s="112"/>
      <c r="B706" s="84"/>
      <c r="C706" s="628"/>
      <c r="D706" s="628"/>
      <c r="E706" s="92"/>
      <c r="F706" s="904"/>
      <c r="G706" s="84"/>
      <c r="H706" s="84"/>
      <c r="I706" s="84"/>
      <c r="J706" s="84"/>
      <c r="K706" s="84"/>
      <c r="L706" s="84"/>
      <c r="M706" s="84"/>
      <c r="N706" s="84"/>
      <c r="O706" s="84"/>
      <c r="P706" s="84"/>
      <c r="Q706" s="85"/>
    </row>
    <row r="707" spans="1:17" x14ac:dyDescent="0.2">
      <c r="A707" s="112"/>
      <c r="B707" s="84"/>
      <c r="C707" s="628"/>
      <c r="D707" s="628"/>
      <c r="E707" s="92"/>
      <c r="F707" s="904"/>
      <c r="G707" s="84"/>
      <c r="H707" s="84"/>
      <c r="I707" s="84"/>
      <c r="J707" s="84"/>
      <c r="K707" s="84"/>
      <c r="L707" s="84"/>
      <c r="M707" s="84"/>
      <c r="N707" s="84"/>
      <c r="O707" s="84"/>
      <c r="P707" s="84"/>
      <c r="Q707" s="85"/>
    </row>
    <row r="708" spans="1:17" x14ac:dyDescent="0.2">
      <c r="A708" s="112"/>
      <c r="B708" s="84"/>
      <c r="C708" s="628"/>
      <c r="D708" s="628"/>
      <c r="E708" s="92"/>
      <c r="F708" s="904"/>
      <c r="G708" s="84"/>
      <c r="H708" s="84"/>
      <c r="I708" s="84"/>
      <c r="J708" s="84"/>
      <c r="K708" s="84"/>
      <c r="L708" s="84"/>
      <c r="M708" s="84"/>
      <c r="N708" s="84"/>
      <c r="O708" s="84"/>
      <c r="P708" s="84"/>
      <c r="Q708" s="85"/>
    </row>
    <row r="709" spans="1:17" x14ac:dyDescent="0.2">
      <c r="A709" s="112"/>
      <c r="B709" s="84"/>
      <c r="C709" s="628"/>
      <c r="D709" s="628"/>
      <c r="E709" s="92"/>
      <c r="F709" s="904"/>
      <c r="G709" s="84"/>
      <c r="H709" s="84"/>
      <c r="I709" s="84"/>
      <c r="J709" s="84"/>
      <c r="K709" s="84"/>
      <c r="L709" s="84"/>
      <c r="M709" s="84"/>
      <c r="N709" s="84"/>
      <c r="O709" s="84"/>
      <c r="P709" s="84"/>
      <c r="Q709" s="85"/>
    </row>
    <row r="710" spans="1:17" x14ac:dyDescent="0.2">
      <c r="A710" s="112"/>
      <c r="B710" s="84"/>
      <c r="C710" s="628"/>
      <c r="D710" s="628"/>
      <c r="E710" s="92"/>
      <c r="F710" s="904"/>
      <c r="G710" s="84"/>
      <c r="H710" s="84"/>
      <c r="I710" s="84"/>
      <c r="J710" s="84"/>
      <c r="K710" s="84"/>
      <c r="L710" s="84"/>
      <c r="M710" s="84"/>
      <c r="N710" s="84"/>
      <c r="O710" s="84"/>
      <c r="P710" s="84"/>
      <c r="Q710" s="85"/>
    </row>
    <row r="711" spans="1:17" x14ac:dyDescent="0.2">
      <c r="A711" s="112"/>
      <c r="B711" s="84"/>
      <c r="C711" s="628"/>
      <c r="D711" s="628"/>
      <c r="E711" s="92"/>
      <c r="F711" s="904"/>
      <c r="G711" s="84"/>
      <c r="H711" s="84"/>
      <c r="I711" s="84"/>
      <c r="J711" s="84"/>
      <c r="K711" s="84"/>
      <c r="L711" s="84"/>
      <c r="M711" s="84"/>
      <c r="N711" s="84"/>
      <c r="O711" s="84"/>
      <c r="P711" s="84"/>
      <c r="Q711" s="85"/>
    </row>
    <row r="712" spans="1:17" x14ac:dyDescent="0.2">
      <c r="A712" s="112"/>
      <c r="B712" s="84"/>
      <c r="C712" s="628"/>
      <c r="D712" s="628"/>
      <c r="E712" s="92"/>
      <c r="F712" s="904"/>
      <c r="G712" s="84"/>
      <c r="H712" s="84"/>
      <c r="I712" s="84"/>
      <c r="J712" s="84"/>
      <c r="K712" s="84"/>
      <c r="L712" s="84"/>
      <c r="M712" s="84"/>
      <c r="N712" s="84"/>
      <c r="O712" s="84"/>
      <c r="P712" s="84"/>
      <c r="Q712" s="85"/>
    </row>
    <row r="713" spans="1:17" x14ac:dyDescent="0.2">
      <c r="A713" s="112"/>
      <c r="B713" s="84"/>
      <c r="C713" s="628"/>
      <c r="D713" s="628"/>
      <c r="E713" s="92"/>
      <c r="F713" s="904"/>
      <c r="G713" s="84"/>
      <c r="H713" s="84"/>
      <c r="I713" s="84"/>
      <c r="J713" s="84"/>
      <c r="K713" s="84"/>
      <c r="L713" s="84"/>
      <c r="M713" s="84"/>
      <c r="N713" s="84"/>
      <c r="O713" s="84"/>
      <c r="P713" s="84"/>
      <c r="Q713" s="85"/>
    </row>
    <row r="714" spans="1:17" x14ac:dyDescent="0.2">
      <c r="A714" s="112"/>
      <c r="B714" s="84"/>
      <c r="C714" s="628"/>
      <c r="D714" s="628"/>
      <c r="E714" s="92"/>
      <c r="F714" s="904"/>
      <c r="G714" s="84"/>
      <c r="H714" s="84"/>
      <c r="I714" s="84"/>
      <c r="J714" s="84"/>
      <c r="K714" s="84"/>
      <c r="L714" s="84"/>
      <c r="M714" s="84"/>
      <c r="N714" s="84"/>
      <c r="O714" s="84"/>
      <c r="P714" s="84"/>
      <c r="Q714" s="85"/>
    </row>
    <row r="715" spans="1:17" x14ac:dyDescent="0.2">
      <c r="A715" s="112"/>
      <c r="B715" s="84"/>
      <c r="C715" s="628"/>
      <c r="D715" s="628"/>
      <c r="E715" s="92"/>
      <c r="F715" s="904"/>
      <c r="G715" s="84"/>
      <c r="H715" s="84"/>
      <c r="I715" s="84"/>
      <c r="J715" s="84"/>
      <c r="K715" s="84"/>
      <c r="L715" s="84"/>
      <c r="M715" s="84"/>
      <c r="N715" s="84"/>
      <c r="O715" s="84"/>
      <c r="P715" s="84"/>
      <c r="Q715" s="85"/>
    </row>
    <row r="716" spans="1:17" x14ac:dyDescent="0.2">
      <c r="A716" s="112"/>
      <c r="B716" s="84"/>
      <c r="C716" s="628"/>
      <c r="D716" s="628"/>
      <c r="E716" s="92"/>
      <c r="F716" s="904"/>
      <c r="G716" s="84"/>
      <c r="H716" s="84"/>
      <c r="I716" s="84"/>
      <c r="J716" s="84"/>
      <c r="K716" s="84"/>
      <c r="L716" s="84"/>
      <c r="M716" s="84"/>
      <c r="N716" s="84"/>
      <c r="O716" s="84"/>
      <c r="P716" s="84"/>
      <c r="Q716" s="85"/>
    </row>
    <row r="717" spans="1:17" x14ac:dyDescent="0.2">
      <c r="A717" s="112"/>
      <c r="B717" s="84"/>
      <c r="C717" s="628"/>
      <c r="D717" s="628"/>
      <c r="E717" s="92"/>
      <c r="F717" s="904"/>
      <c r="G717" s="84"/>
      <c r="H717" s="84"/>
      <c r="I717" s="84"/>
      <c r="J717" s="84"/>
      <c r="K717" s="84"/>
      <c r="L717" s="84"/>
      <c r="M717" s="84"/>
      <c r="N717" s="84"/>
      <c r="O717" s="84"/>
      <c r="P717" s="84"/>
      <c r="Q717" s="85"/>
    </row>
    <row r="718" spans="1:17" x14ac:dyDescent="0.2">
      <c r="A718" s="112"/>
      <c r="B718" s="84"/>
      <c r="C718" s="628"/>
      <c r="D718" s="628"/>
      <c r="E718" s="92"/>
      <c r="F718" s="904"/>
      <c r="G718" s="84"/>
      <c r="H718" s="84"/>
      <c r="I718" s="84"/>
      <c r="J718" s="84"/>
      <c r="K718" s="84"/>
      <c r="L718" s="84"/>
      <c r="M718" s="84"/>
      <c r="N718" s="84"/>
      <c r="O718" s="84"/>
      <c r="P718" s="84"/>
      <c r="Q718" s="85"/>
    </row>
    <row r="719" spans="1:17" x14ac:dyDescent="0.2">
      <c r="A719" s="112"/>
      <c r="B719" s="84"/>
      <c r="C719" s="628"/>
      <c r="D719" s="628"/>
      <c r="E719" s="92"/>
      <c r="F719" s="904"/>
      <c r="G719" s="84"/>
      <c r="H719" s="84"/>
      <c r="I719" s="84"/>
      <c r="J719" s="84"/>
      <c r="K719" s="84"/>
      <c r="L719" s="84"/>
      <c r="M719" s="84"/>
      <c r="N719" s="84"/>
      <c r="O719" s="84"/>
      <c r="P719" s="84"/>
      <c r="Q719" s="85"/>
    </row>
    <row r="720" spans="1:17" x14ac:dyDescent="0.2">
      <c r="A720" s="112"/>
      <c r="B720" s="84"/>
      <c r="C720" s="628"/>
      <c r="D720" s="628"/>
      <c r="E720" s="92"/>
      <c r="F720" s="904"/>
      <c r="G720" s="84"/>
      <c r="H720" s="84"/>
      <c r="I720" s="84"/>
      <c r="J720" s="84"/>
      <c r="K720" s="84"/>
      <c r="L720" s="84"/>
      <c r="M720" s="84"/>
      <c r="N720" s="84"/>
      <c r="O720" s="84"/>
      <c r="P720" s="84"/>
      <c r="Q720" s="85"/>
    </row>
    <row r="721" spans="1:17" x14ac:dyDescent="0.2">
      <c r="A721" s="112"/>
      <c r="B721" s="84"/>
      <c r="C721" s="628"/>
      <c r="D721" s="628"/>
      <c r="E721" s="92"/>
      <c r="F721" s="904"/>
      <c r="G721" s="84"/>
      <c r="H721" s="84"/>
      <c r="I721" s="84"/>
      <c r="J721" s="84"/>
      <c r="K721" s="84"/>
      <c r="L721" s="84"/>
      <c r="M721" s="84"/>
      <c r="N721" s="84"/>
      <c r="O721" s="84"/>
      <c r="P721" s="84"/>
      <c r="Q721" s="85"/>
    </row>
    <row r="722" spans="1:17" x14ac:dyDescent="0.2">
      <c r="A722" s="112"/>
      <c r="B722" s="84"/>
      <c r="C722" s="628"/>
      <c r="D722" s="628"/>
      <c r="E722" s="92"/>
      <c r="F722" s="904"/>
      <c r="G722" s="84"/>
      <c r="H722" s="84"/>
      <c r="I722" s="84"/>
      <c r="J722" s="84"/>
      <c r="K722" s="84"/>
      <c r="L722" s="84"/>
      <c r="M722" s="84"/>
      <c r="N722" s="84"/>
      <c r="O722" s="84"/>
      <c r="P722" s="84"/>
      <c r="Q722" s="85"/>
    </row>
    <row r="723" spans="1:17" x14ac:dyDescent="0.2">
      <c r="A723" s="112"/>
      <c r="B723" s="84"/>
      <c r="C723" s="628"/>
      <c r="D723" s="628"/>
      <c r="E723" s="92"/>
      <c r="F723" s="904"/>
      <c r="G723" s="84"/>
      <c r="H723" s="84"/>
      <c r="I723" s="84"/>
      <c r="J723" s="84"/>
      <c r="K723" s="84"/>
      <c r="L723" s="84"/>
      <c r="M723" s="84"/>
      <c r="N723" s="84"/>
      <c r="O723" s="84"/>
      <c r="P723" s="84"/>
      <c r="Q723" s="85"/>
    </row>
    <row r="724" spans="1:17" x14ac:dyDescent="0.2">
      <c r="A724" s="112"/>
      <c r="B724" s="84"/>
      <c r="C724" s="628"/>
      <c r="D724" s="628"/>
      <c r="E724" s="92"/>
      <c r="F724" s="904"/>
      <c r="G724" s="84"/>
      <c r="H724" s="84"/>
      <c r="I724" s="84"/>
      <c r="J724" s="84"/>
      <c r="K724" s="84"/>
      <c r="L724" s="84"/>
      <c r="M724" s="84"/>
      <c r="N724" s="84"/>
      <c r="O724" s="84"/>
      <c r="P724" s="84"/>
      <c r="Q724" s="85"/>
    </row>
    <row r="725" spans="1:17" x14ac:dyDescent="0.2">
      <c r="A725" s="112"/>
      <c r="B725" s="84"/>
      <c r="C725" s="628"/>
      <c r="D725" s="628"/>
      <c r="E725" s="92"/>
      <c r="F725" s="904"/>
      <c r="G725" s="84"/>
      <c r="H725" s="84"/>
      <c r="I725" s="84"/>
      <c r="J725" s="84"/>
      <c r="K725" s="84"/>
      <c r="L725" s="84"/>
      <c r="M725" s="84"/>
      <c r="N725" s="84"/>
      <c r="O725" s="84"/>
      <c r="P725" s="84"/>
      <c r="Q725" s="85"/>
    </row>
    <row r="726" spans="1:17" x14ac:dyDescent="0.2">
      <c r="A726" s="112"/>
      <c r="B726" s="84"/>
      <c r="C726" s="628"/>
      <c r="D726" s="628"/>
      <c r="E726" s="92"/>
      <c r="F726" s="904"/>
      <c r="G726" s="84"/>
      <c r="H726" s="84"/>
      <c r="I726" s="84"/>
      <c r="J726" s="84"/>
      <c r="K726" s="84"/>
      <c r="L726" s="84"/>
      <c r="M726" s="84"/>
      <c r="N726" s="84"/>
      <c r="O726" s="84"/>
      <c r="P726" s="84"/>
      <c r="Q726" s="85"/>
    </row>
    <row r="727" spans="1:17" x14ac:dyDescent="0.2">
      <c r="A727" s="112"/>
      <c r="B727" s="84"/>
      <c r="C727" s="628"/>
      <c r="D727" s="628"/>
      <c r="E727" s="92"/>
      <c r="F727" s="904"/>
      <c r="G727" s="84"/>
      <c r="H727" s="84"/>
      <c r="I727" s="84"/>
      <c r="J727" s="84"/>
      <c r="K727" s="84"/>
      <c r="L727" s="84"/>
      <c r="M727" s="84"/>
      <c r="N727" s="84"/>
      <c r="O727" s="84"/>
      <c r="P727" s="84"/>
      <c r="Q727" s="85"/>
    </row>
    <row r="728" spans="1:17" x14ac:dyDescent="0.2">
      <c r="A728" s="112"/>
      <c r="B728" s="84"/>
      <c r="C728" s="628"/>
      <c r="D728" s="628"/>
      <c r="E728" s="92"/>
      <c r="F728" s="904"/>
      <c r="G728" s="84"/>
      <c r="H728" s="84"/>
      <c r="I728" s="84"/>
      <c r="J728" s="84"/>
      <c r="K728" s="84"/>
      <c r="L728" s="84"/>
      <c r="M728" s="84"/>
      <c r="N728" s="84"/>
      <c r="O728" s="84"/>
      <c r="P728" s="84"/>
      <c r="Q728" s="85"/>
    </row>
    <row r="729" spans="1:17" x14ac:dyDescent="0.2">
      <c r="A729" s="112"/>
      <c r="B729" s="84"/>
      <c r="C729" s="628"/>
      <c r="D729" s="628"/>
      <c r="E729" s="92"/>
      <c r="F729" s="904"/>
      <c r="G729" s="84"/>
      <c r="H729" s="84"/>
      <c r="I729" s="84"/>
      <c r="J729" s="84"/>
      <c r="K729" s="84"/>
      <c r="L729" s="84"/>
      <c r="M729" s="84"/>
      <c r="N729" s="84"/>
      <c r="O729" s="84"/>
      <c r="P729" s="84"/>
      <c r="Q729" s="85"/>
    </row>
    <row r="730" spans="1:17" x14ac:dyDescent="0.2">
      <c r="A730" s="112"/>
      <c r="B730" s="84"/>
      <c r="C730" s="628"/>
      <c r="D730" s="628"/>
      <c r="E730" s="92"/>
      <c r="F730" s="904"/>
      <c r="G730" s="84"/>
      <c r="H730" s="84"/>
      <c r="I730" s="84"/>
      <c r="J730" s="84"/>
      <c r="K730" s="84"/>
      <c r="L730" s="84"/>
      <c r="M730" s="84"/>
      <c r="N730" s="84"/>
      <c r="O730" s="84"/>
      <c r="P730" s="84"/>
      <c r="Q730" s="85"/>
    </row>
    <row r="731" spans="1:17" x14ac:dyDescent="0.2">
      <c r="A731" s="112"/>
      <c r="B731" s="84"/>
      <c r="C731" s="628"/>
      <c r="D731" s="628"/>
      <c r="E731" s="92"/>
      <c r="F731" s="904"/>
      <c r="G731" s="84"/>
      <c r="H731" s="84"/>
      <c r="I731" s="84"/>
      <c r="J731" s="84"/>
      <c r="K731" s="84"/>
      <c r="L731" s="84"/>
      <c r="M731" s="84"/>
      <c r="N731" s="84"/>
      <c r="O731" s="84"/>
      <c r="P731" s="84"/>
      <c r="Q731" s="85"/>
    </row>
    <row r="732" spans="1:17" x14ac:dyDescent="0.2">
      <c r="A732" s="112"/>
      <c r="B732" s="84"/>
      <c r="C732" s="628"/>
      <c r="D732" s="628"/>
      <c r="E732" s="92"/>
      <c r="F732" s="904"/>
      <c r="G732" s="84"/>
      <c r="H732" s="84"/>
      <c r="I732" s="84"/>
      <c r="J732" s="84"/>
      <c r="K732" s="84"/>
      <c r="L732" s="84"/>
      <c r="M732" s="84"/>
      <c r="N732" s="84"/>
      <c r="O732" s="84"/>
      <c r="P732" s="84"/>
      <c r="Q732" s="85"/>
    </row>
    <row r="733" spans="1:17" x14ac:dyDescent="0.2">
      <c r="A733" s="112"/>
      <c r="B733" s="84"/>
      <c r="C733" s="628"/>
      <c r="D733" s="628"/>
      <c r="E733" s="92"/>
      <c r="F733" s="904"/>
      <c r="G733" s="84"/>
      <c r="H733" s="84"/>
      <c r="I733" s="84"/>
      <c r="J733" s="84"/>
      <c r="K733" s="84"/>
      <c r="L733" s="84"/>
      <c r="M733" s="84"/>
      <c r="N733" s="84"/>
      <c r="O733" s="84"/>
      <c r="P733" s="84"/>
      <c r="Q733" s="85"/>
    </row>
    <row r="734" spans="1:17" x14ac:dyDescent="0.2">
      <c r="A734" s="112"/>
      <c r="B734" s="84"/>
      <c r="C734" s="628"/>
      <c r="D734" s="628"/>
      <c r="E734" s="92"/>
      <c r="F734" s="904"/>
      <c r="G734" s="84"/>
      <c r="H734" s="84"/>
      <c r="I734" s="84"/>
      <c r="J734" s="84"/>
      <c r="K734" s="84"/>
      <c r="L734" s="84"/>
      <c r="M734" s="84"/>
      <c r="N734" s="84"/>
      <c r="O734" s="84"/>
      <c r="P734" s="84"/>
      <c r="Q734" s="85"/>
    </row>
    <row r="735" spans="1:17" x14ac:dyDescent="0.2">
      <c r="A735" s="112"/>
      <c r="B735" s="84"/>
      <c r="C735" s="628"/>
      <c r="D735" s="628"/>
      <c r="E735" s="92"/>
      <c r="F735" s="904"/>
      <c r="G735" s="84"/>
      <c r="H735" s="84"/>
      <c r="I735" s="84"/>
      <c r="J735" s="84"/>
      <c r="K735" s="84"/>
      <c r="L735" s="84"/>
      <c r="M735" s="84"/>
      <c r="N735" s="84"/>
      <c r="O735" s="84"/>
      <c r="P735" s="84"/>
      <c r="Q735" s="85"/>
    </row>
    <row r="736" spans="1:17" x14ac:dyDescent="0.2">
      <c r="A736" s="112"/>
      <c r="B736" s="84"/>
      <c r="C736" s="628"/>
      <c r="D736" s="628"/>
      <c r="E736" s="92"/>
      <c r="F736" s="904"/>
      <c r="G736" s="84"/>
      <c r="H736" s="84"/>
      <c r="I736" s="84"/>
      <c r="J736" s="84"/>
      <c r="K736" s="84"/>
      <c r="L736" s="84"/>
      <c r="M736" s="84"/>
      <c r="N736" s="84"/>
      <c r="O736" s="84"/>
      <c r="P736" s="84"/>
      <c r="Q736" s="85"/>
    </row>
    <row r="737" spans="1:17" x14ac:dyDescent="0.2">
      <c r="A737" s="112"/>
      <c r="B737" s="84"/>
      <c r="C737" s="628"/>
      <c r="D737" s="628"/>
      <c r="E737" s="92"/>
      <c r="F737" s="904"/>
      <c r="G737" s="84"/>
      <c r="H737" s="84"/>
      <c r="I737" s="84"/>
      <c r="J737" s="84"/>
      <c r="K737" s="84"/>
      <c r="L737" s="84"/>
      <c r="M737" s="84"/>
      <c r="N737" s="84"/>
      <c r="O737" s="84"/>
      <c r="P737" s="84"/>
      <c r="Q737" s="85"/>
    </row>
    <row r="738" spans="1:17" x14ac:dyDescent="0.2">
      <c r="A738" s="112"/>
      <c r="B738" s="84"/>
      <c r="C738" s="628"/>
      <c r="D738" s="628"/>
      <c r="E738" s="92"/>
      <c r="F738" s="904"/>
      <c r="G738" s="84"/>
      <c r="H738" s="84"/>
      <c r="I738" s="84"/>
      <c r="J738" s="84"/>
      <c r="K738" s="84"/>
      <c r="L738" s="84"/>
      <c r="M738" s="84"/>
      <c r="N738" s="84"/>
      <c r="O738" s="84"/>
      <c r="P738" s="84"/>
      <c r="Q738" s="85"/>
    </row>
    <row r="739" spans="1:17" x14ac:dyDescent="0.2">
      <c r="A739" s="112"/>
      <c r="B739" s="84"/>
      <c r="C739" s="628"/>
      <c r="D739" s="628"/>
      <c r="E739" s="92"/>
      <c r="F739" s="904"/>
      <c r="G739" s="84"/>
      <c r="H739" s="84"/>
      <c r="I739" s="84"/>
      <c r="J739" s="84"/>
      <c r="K739" s="84"/>
      <c r="L739" s="84"/>
      <c r="M739" s="84"/>
      <c r="N739" s="84"/>
      <c r="O739" s="84"/>
      <c r="P739" s="84"/>
      <c r="Q739" s="85"/>
    </row>
    <row r="740" spans="1:17" x14ac:dyDescent="0.2">
      <c r="A740" s="112"/>
      <c r="B740" s="84"/>
      <c r="C740" s="628"/>
      <c r="D740" s="628"/>
      <c r="E740" s="92"/>
      <c r="F740" s="904"/>
      <c r="G740" s="84"/>
      <c r="H740" s="84"/>
      <c r="I740" s="84"/>
      <c r="J740" s="84"/>
      <c r="K740" s="84"/>
      <c r="L740" s="84"/>
      <c r="M740" s="84"/>
      <c r="N740" s="84"/>
      <c r="O740" s="84"/>
      <c r="P740" s="84"/>
      <c r="Q740" s="85"/>
    </row>
    <row r="741" spans="1:17" x14ac:dyDescent="0.2">
      <c r="A741" s="112"/>
      <c r="B741" s="84"/>
      <c r="C741" s="628"/>
      <c r="D741" s="628"/>
      <c r="E741" s="92"/>
      <c r="F741" s="904"/>
      <c r="G741" s="84"/>
      <c r="H741" s="84"/>
      <c r="I741" s="84"/>
      <c r="J741" s="84"/>
      <c r="K741" s="84"/>
      <c r="L741" s="84"/>
      <c r="M741" s="84"/>
      <c r="N741" s="84"/>
      <c r="O741" s="84"/>
      <c r="P741" s="84"/>
      <c r="Q741" s="85"/>
    </row>
    <row r="742" spans="1:17" x14ac:dyDescent="0.2">
      <c r="A742" s="112"/>
      <c r="B742" s="84"/>
      <c r="C742" s="628"/>
      <c r="D742" s="628"/>
      <c r="E742" s="92"/>
      <c r="F742" s="904"/>
      <c r="G742" s="84"/>
      <c r="H742" s="84"/>
      <c r="I742" s="84"/>
      <c r="J742" s="84"/>
      <c r="K742" s="84"/>
      <c r="L742" s="84"/>
      <c r="M742" s="84"/>
      <c r="N742" s="84"/>
      <c r="O742" s="84"/>
      <c r="P742" s="84"/>
      <c r="Q742" s="85"/>
    </row>
    <row r="743" spans="1:17" x14ac:dyDescent="0.2">
      <c r="A743" s="112"/>
      <c r="B743" s="84"/>
      <c r="C743" s="628"/>
      <c r="D743" s="628"/>
      <c r="E743" s="92"/>
      <c r="F743" s="904"/>
      <c r="G743" s="84"/>
      <c r="H743" s="84"/>
      <c r="I743" s="84"/>
      <c r="J743" s="84"/>
      <c r="K743" s="84"/>
      <c r="L743" s="84"/>
      <c r="M743" s="84"/>
      <c r="N743" s="84"/>
      <c r="O743" s="84"/>
      <c r="P743" s="84"/>
      <c r="Q743" s="85"/>
    </row>
    <row r="744" spans="1:17" x14ac:dyDescent="0.2">
      <c r="A744" s="112"/>
      <c r="B744" s="84"/>
      <c r="C744" s="628"/>
      <c r="D744" s="628"/>
      <c r="E744" s="92"/>
      <c r="F744" s="904"/>
      <c r="G744" s="84"/>
      <c r="H744" s="84"/>
      <c r="I744" s="84"/>
      <c r="J744" s="84"/>
      <c r="K744" s="84"/>
      <c r="L744" s="84"/>
      <c r="M744" s="84"/>
      <c r="N744" s="84"/>
      <c r="O744" s="84"/>
      <c r="P744" s="84"/>
      <c r="Q744" s="85"/>
    </row>
    <row r="745" spans="1:17" x14ac:dyDescent="0.2">
      <c r="A745" s="112"/>
      <c r="B745" s="84"/>
      <c r="C745" s="628"/>
      <c r="D745" s="628"/>
      <c r="E745" s="92"/>
      <c r="F745" s="904"/>
      <c r="G745" s="84"/>
      <c r="H745" s="84"/>
      <c r="I745" s="84"/>
      <c r="J745" s="84"/>
      <c r="K745" s="84"/>
      <c r="L745" s="84"/>
      <c r="M745" s="84"/>
      <c r="N745" s="84"/>
      <c r="O745" s="84"/>
      <c r="P745" s="84"/>
      <c r="Q745" s="85"/>
    </row>
    <row r="746" spans="1:17" x14ac:dyDescent="0.2">
      <c r="A746" s="112"/>
      <c r="B746" s="84"/>
      <c r="C746" s="628"/>
      <c r="D746" s="628"/>
      <c r="E746" s="92"/>
      <c r="F746" s="904"/>
      <c r="G746" s="84"/>
      <c r="H746" s="84"/>
      <c r="I746" s="84"/>
      <c r="J746" s="84"/>
      <c r="K746" s="84"/>
      <c r="L746" s="84"/>
      <c r="M746" s="84"/>
      <c r="N746" s="84"/>
      <c r="O746" s="84"/>
      <c r="P746" s="84"/>
      <c r="Q746" s="85"/>
    </row>
    <row r="747" spans="1:17" x14ac:dyDescent="0.2">
      <c r="A747" s="112"/>
      <c r="B747" s="84"/>
      <c r="C747" s="628"/>
      <c r="D747" s="628"/>
      <c r="E747" s="92"/>
      <c r="F747" s="904"/>
      <c r="G747" s="84"/>
      <c r="H747" s="84"/>
      <c r="I747" s="84"/>
      <c r="J747" s="84"/>
      <c r="K747" s="84"/>
      <c r="L747" s="84"/>
      <c r="M747" s="84"/>
      <c r="N747" s="84"/>
      <c r="O747" s="84"/>
      <c r="P747" s="84"/>
      <c r="Q747" s="85"/>
    </row>
    <row r="748" spans="1:17" x14ac:dyDescent="0.2">
      <c r="A748" s="112"/>
      <c r="B748" s="84"/>
      <c r="C748" s="628"/>
      <c r="D748" s="628"/>
      <c r="E748" s="92"/>
      <c r="F748" s="904"/>
      <c r="G748" s="84"/>
      <c r="H748" s="84"/>
      <c r="I748" s="84"/>
      <c r="J748" s="84"/>
      <c r="K748" s="84"/>
      <c r="L748" s="84"/>
      <c r="M748" s="84"/>
      <c r="N748" s="84"/>
      <c r="O748" s="84"/>
      <c r="P748" s="84"/>
      <c r="Q748" s="85"/>
    </row>
    <row r="749" spans="1:17" x14ac:dyDescent="0.2">
      <c r="A749" s="112"/>
      <c r="B749" s="84"/>
      <c r="C749" s="628"/>
      <c r="D749" s="628"/>
      <c r="E749" s="92"/>
      <c r="F749" s="904"/>
      <c r="G749" s="84"/>
      <c r="H749" s="84"/>
      <c r="I749" s="84"/>
      <c r="J749" s="84"/>
      <c r="K749" s="84"/>
      <c r="L749" s="84"/>
      <c r="M749" s="84"/>
      <c r="N749" s="84"/>
      <c r="O749" s="84"/>
      <c r="P749" s="84"/>
      <c r="Q749" s="85"/>
    </row>
    <row r="750" spans="1:17" x14ac:dyDescent="0.2">
      <c r="A750" s="112"/>
      <c r="B750" s="84"/>
      <c r="C750" s="628"/>
      <c r="D750" s="628"/>
      <c r="E750" s="92"/>
      <c r="F750" s="904"/>
      <c r="G750" s="84"/>
      <c r="H750" s="84"/>
      <c r="I750" s="84"/>
      <c r="J750" s="84"/>
      <c r="K750" s="84"/>
      <c r="L750" s="84"/>
      <c r="M750" s="84"/>
      <c r="N750" s="84"/>
      <c r="O750" s="84"/>
      <c r="P750" s="84"/>
      <c r="Q750" s="85"/>
    </row>
    <row r="751" spans="1:17" x14ac:dyDescent="0.2">
      <c r="A751" s="112"/>
      <c r="B751" s="84"/>
      <c r="C751" s="628"/>
      <c r="D751" s="628"/>
      <c r="E751" s="92"/>
      <c r="F751" s="904"/>
      <c r="G751" s="84"/>
      <c r="H751" s="84"/>
      <c r="I751" s="84"/>
      <c r="J751" s="84"/>
      <c r="K751" s="84"/>
      <c r="L751" s="84"/>
      <c r="M751" s="84"/>
      <c r="N751" s="84"/>
      <c r="O751" s="84"/>
      <c r="P751" s="84"/>
      <c r="Q751" s="85"/>
    </row>
    <row r="752" spans="1:17" x14ac:dyDescent="0.2">
      <c r="A752" s="112"/>
      <c r="B752" s="84"/>
      <c r="C752" s="628"/>
      <c r="D752" s="628"/>
      <c r="E752" s="92"/>
      <c r="F752" s="904"/>
      <c r="G752" s="84"/>
      <c r="H752" s="84"/>
      <c r="I752" s="84"/>
      <c r="J752" s="84"/>
      <c r="K752" s="84"/>
      <c r="L752" s="84"/>
      <c r="M752" s="84"/>
      <c r="N752" s="84"/>
      <c r="O752" s="84"/>
      <c r="P752" s="84"/>
      <c r="Q752" s="85"/>
    </row>
    <row r="753" spans="1:17" x14ac:dyDescent="0.2">
      <c r="A753" s="112"/>
      <c r="B753" s="84"/>
      <c r="C753" s="628"/>
      <c r="D753" s="628"/>
      <c r="E753" s="92"/>
      <c r="F753" s="904"/>
      <c r="G753" s="84"/>
      <c r="H753" s="84"/>
      <c r="I753" s="84"/>
      <c r="J753" s="84"/>
      <c r="K753" s="84"/>
      <c r="L753" s="84"/>
      <c r="M753" s="84"/>
      <c r="N753" s="84"/>
      <c r="O753" s="84"/>
      <c r="P753" s="84"/>
      <c r="Q753" s="85"/>
    </row>
    <row r="754" spans="1:17" x14ac:dyDescent="0.2">
      <c r="A754" s="112"/>
      <c r="B754" s="84"/>
      <c r="C754" s="628"/>
      <c r="D754" s="628"/>
      <c r="E754" s="92"/>
      <c r="F754" s="904"/>
      <c r="G754" s="84"/>
      <c r="H754" s="84"/>
      <c r="I754" s="84"/>
      <c r="J754" s="84"/>
      <c r="K754" s="84"/>
      <c r="L754" s="84"/>
      <c r="M754" s="84"/>
      <c r="N754" s="84"/>
      <c r="O754" s="84"/>
      <c r="P754" s="84"/>
      <c r="Q754" s="85"/>
    </row>
    <row r="755" spans="1:17" x14ac:dyDescent="0.2">
      <c r="A755" s="112"/>
      <c r="B755" s="84"/>
      <c r="C755" s="628"/>
      <c r="D755" s="628"/>
      <c r="E755" s="92"/>
      <c r="F755" s="904"/>
      <c r="G755" s="84"/>
      <c r="H755" s="84"/>
      <c r="I755" s="84"/>
      <c r="J755" s="84"/>
      <c r="K755" s="84"/>
      <c r="L755" s="84"/>
      <c r="M755" s="84"/>
      <c r="N755" s="84"/>
      <c r="O755" s="84"/>
      <c r="P755" s="84"/>
      <c r="Q755" s="85"/>
    </row>
    <row r="756" spans="1:17" x14ac:dyDescent="0.2">
      <c r="A756" s="112"/>
      <c r="B756" s="84"/>
      <c r="C756" s="628"/>
      <c r="D756" s="628"/>
      <c r="E756" s="92"/>
      <c r="F756" s="904"/>
      <c r="G756" s="84"/>
      <c r="H756" s="84"/>
      <c r="I756" s="84"/>
      <c r="J756" s="84"/>
      <c r="K756" s="84"/>
      <c r="L756" s="84"/>
      <c r="M756" s="84"/>
      <c r="N756" s="84"/>
      <c r="O756" s="84"/>
      <c r="P756" s="84"/>
      <c r="Q756" s="85"/>
    </row>
    <row r="757" spans="1:17" x14ac:dyDescent="0.2">
      <c r="A757" s="112"/>
      <c r="B757" s="84"/>
      <c r="C757" s="628"/>
      <c r="D757" s="628"/>
      <c r="E757" s="92"/>
      <c r="F757" s="904"/>
      <c r="G757" s="84"/>
      <c r="H757" s="84"/>
      <c r="I757" s="84"/>
      <c r="J757" s="84"/>
      <c r="K757" s="84"/>
      <c r="L757" s="84"/>
      <c r="M757" s="84"/>
      <c r="N757" s="84"/>
      <c r="O757" s="84"/>
      <c r="P757" s="84"/>
      <c r="Q757" s="85"/>
    </row>
    <row r="758" spans="1:17" x14ac:dyDescent="0.2">
      <c r="A758" s="112"/>
      <c r="B758" s="84"/>
      <c r="C758" s="628"/>
      <c r="D758" s="628"/>
      <c r="E758" s="92"/>
      <c r="F758" s="904"/>
      <c r="G758" s="84"/>
      <c r="H758" s="84"/>
      <c r="I758" s="84"/>
      <c r="J758" s="84"/>
      <c r="K758" s="84"/>
      <c r="L758" s="84"/>
      <c r="M758" s="84"/>
      <c r="N758" s="84"/>
      <c r="O758" s="84"/>
      <c r="P758" s="84"/>
      <c r="Q758" s="85"/>
    </row>
    <row r="759" spans="1:17" x14ac:dyDescent="0.2">
      <c r="A759" s="112"/>
      <c r="B759" s="84"/>
      <c r="C759" s="628"/>
      <c r="D759" s="628"/>
      <c r="E759" s="92"/>
      <c r="F759" s="904"/>
      <c r="G759" s="84"/>
      <c r="H759" s="84"/>
      <c r="I759" s="84"/>
      <c r="J759" s="84"/>
      <c r="K759" s="84"/>
      <c r="L759" s="84"/>
      <c r="M759" s="84"/>
      <c r="N759" s="84"/>
      <c r="O759" s="84"/>
      <c r="P759" s="84"/>
      <c r="Q759" s="85"/>
    </row>
    <row r="760" spans="1:17" x14ac:dyDescent="0.2">
      <c r="A760" s="112"/>
      <c r="B760" s="84"/>
      <c r="C760" s="628"/>
      <c r="D760" s="628"/>
      <c r="E760" s="92"/>
      <c r="F760" s="904"/>
      <c r="G760" s="84"/>
      <c r="H760" s="84"/>
      <c r="I760" s="84"/>
      <c r="J760" s="84"/>
      <c r="K760" s="84"/>
      <c r="L760" s="84"/>
      <c r="M760" s="84"/>
      <c r="N760" s="84"/>
      <c r="O760" s="84"/>
      <c r="P760" s="84"/>
      <c r="Q760" s="85"/>
    </row>
    <row r="761" spans="1:17" x14ac:dyDescent="0.2">
      <c r="A761" s="112"/>
      <c r="B761" s="84"/>
      <c r="C761" s="628"/>
      <c r="D761" s="628"/>
      <c r="E761" s="92"/>
      <c r="F761" s="904"/>
      <c r="G761" s="84"/>
      <c r="H761" s="84"/>
      <c r="I761" s="84"/>
      <c r="J761" s="84"/>
      <c r="K761" s="84"/>
      <c r="L761" s="84"/>
      <c r="M761" s="84"/>
      <c r="N761" s="84"/>
      <c r="O761" s="84"/>
      <c r="P761" s="84"/>
      <c r="Q761" s="85"/>
    </row>
    <row r="762" spans="1:17" x14ac:dyDescent="0.2">
      <c r="A762" s="112"/>
      <c r="B762" s="84"/>
      <c r="C762" s="628"/>
      <c r="D762" s="628"/>
      <c r="E762" s="92"/>
      <c r="F762" s="904"/>
      <c r="G762" s="84"/>
      <c r="H762" s="84"/>
      <c r="I762" s="84"/>
      <c r="J762" s="84"/>
      <c r="K762" s="84"/>
      <c r="L762" s="84"/>
      <c r="M762" s="84"/>
      <c r="N762" s="84"/>
      <c r="O762" s="84"/>
      <c r="P762" s="84"/>
      <c r="Q762" s="85"/>
    </row>
    <row r="763" spans="1:17" x14ac:dyDescent="0.2">
      <c r="A763" s="112"/>
      <c r="B763" s="84"/>
      <c r="C763" s="628"/>
      <c r="D763" s="628"/>
      <c r="E763" s="92"/>
      <c r="F763" s="904"/>
      <c r="G763" s="84"/>
      <c r="H763" s="84"/>
      <c r="I763" s="84"/>
      <c r="J763" s="84"/>
      <c r="K763" s="84"/>
      <c r="L763" s="84"/>
      <c r="M763" s="84"/>
      <c r="N763" s="84"/>
      <c r="O763" s="84"/>
      <c r="P763" s="84"/>
      <c r="Q763" s="85"/>
    </row>
    <row r="764" spans="1:17" x14ac:dyDescent="0.2">
      <c r="A764" s="112"/>
      <c r="B764" s="84"/>
      <c r="C764" s="628"/>
      <c r="D764" s="628"/>
      <c r="E764" s="92"/>
      <c r="F764" s="904"/>
      <c r="G764" s="84"/>
      <c r="H764" s="84"/>
      <c r="I764" s="84"/>
      <c r="J764" s="84"/>
      <c r="K764" s="84"/>
      <c r="L764" s="84"/>
      <c r="M764" s="84"/>
      <c r="N764" s="84"/>
      <c r="O764" s="84"/>
      <c r="P764" s="84"/>
      <c r="Q764" s="85"/>
    </row>
    <row r="765" spans="1:17" x14ac:dyDescent="0.2">
      <c r="A765" s="112"/>
      <c r="B765" s="84"/>
      <c r="C765" s="628"/>
      <c r="D765" s="628"/>
      <c r="E765" s="92"/>
      <c r="F765" s="904"/>
      <c r="G765" s="84"/>
      <c r="H765" s="84"/>
      <c r="I765" s="84"/>
      <c r="J765" s="84"/>
      <c r="K765" s="84"/>
      <c r="L765" s="84"/>
      <c r="M765" s="84"/>
      <c r="N765" s="84"/>
      <c r="O765" s="84"/>
      <c r="P765" s="84"/>
      <c r="Q765" s="85"/>
    </row>
    <row r="766" spans="1:17" x14ac:dyDescent="0.2">
      <c r="A766" s="112"/>
      <c r="B766" s="84"/>
      <c r="C766" s="628"/>
      <c r="D766" s="628"/>
      <c r="E766" s="92"/>
      <c r="F766" s="904"/>
      <c r="G766" s="84"/>
      <c r="H766" s="84"/>
      <c r="I766" s="84"/>
      <c r="J766" s="84"/>
      <c r="K766" s="84"/>
      <c r="L766" s="84"/>
      <c r="M766" s="84"/>
      <c r="N766" s="84"/>
      <c r="O766" s="84"/>
      <c r="P766" s="84"/>
      <c r="Q766" s="85"/>
    </row>
    <row r="767" spans="1:17" x14ac:dyDescent="0.2">
      <c r="A767" s="112"/>
      <c r="B767" s="84"/>
      <c r="C767" s="628"/>
      <c r="D767" s="628"/>
      <c r="E767" s="92"/>
      <c r="F767" s="904"/>
      <c r="G767" s="84"/>
      <c r="H767" s="84"/>
      <c r="I767" s="84"/>
      <c r="J767" s="84"/>
      <c r="K767" s="84"/>
      <c r="L767" s="84"/>
      <c r="M767" s="84"/>
      <c r="N767" s="84"/>
      <c r="O767" s="84"/>
      <c r="P767" s="84"/>
      <c r="Q767" s="85"/>
    </row>
    <row r="768" spans="1:17" x14ac:dyDescent="0.2">
      <c r="A768" s="112"/>
      <c r="B768" s="84"/>
      <c r="C768" s="628"/>
      <c r="D768" s="628"/>
      <c r="E768" s="92"/>
      <c r="F768" s="904"/>
      <c r="G768" s="84"/>
      <c r="H768" s="84"/>
      <c r="I768" s="84"/>
      <c r="J768" s="84"/>
      <c r="K768" s="84"/>
      <c r="L768" s="84"/>
      <c r="M768" s="84"/>
      <c r="N768" s="84"/>
      <c r="O768" s="84"/>
      <c r="P768" s="84"/>
      <c r="Q768" s="85"/>
    </row>
    <row r="769" spans="1:17" x14ac:dyDescent="0.2">
      <c r="A769" s="112"/>
      <c r="B769" s="84"/>
      <c r="C769" s="628"/>
      <c r="D769" s="628"/>
      <c r="E769" s="92"/>
      <c r="F769" s="904"/>
      <c r="G769" s="84"/>
      <c r="H769" s="84"/>
      <c r="I769" s="84"/>
      <c r="J769" s="84"/>
      <c r="K769" s="84"/>
      <c r="L769" s="84"/>
      <c r="M769" s="84"/>
      <c r="N769" s="84"/>
      <c r="O769" s="84"/>
      <c r="P769" s="84"/>
      <c r="Q769" s="85"/>
    </row>
    <row r="770" spans="1:17" x14ac:dyDescent="0.2">
      <c r="A770" s="112"/>
      <c r="B770" s="84"/>
      <c r="C770" s="628"/>
      <c r="D770" s="628"/>
      <c r="E770" s="92"/>
      <c r="F770" s="904"/>
      <c r="G770" s="84"/>
      <c r="H770" s="84"/>
      <c r="I770" s="84"/>
      <c r="J770" s="84"/>
      <c r="K770" s="84"/>
      <c r="L770" s="84"/>
      <c r="M770" s="84"/>
      <c r="N770" s="84"/>
      <c r="O770" s="84"/>
      <c r="P770" s="84"/>
      <c r="Q770" s="85"/>
    </row>
    <row r="771" spans="1:17" x14ac:dyDescent="0.2">
      <c r="A771" s="112"/>
      <c r="B771" s="84"/>
      <c r="C771" s="628"/>
      <c r="D771" s="628"/>
      <c r="E771" s="92"/>
      <c r="F771" s="904"/>
      <c r="G771" s="84"/>
      <c r="H771" s="84"/>
      <c r="I771" s="84"/>
      <c r="J771" s="84"/>
      <c r="K771" s="84"/>
      <c r="L771" s="84"/>
      <c r="M771" s="84"/>
      <c r="N771" s="84"/>
      <c r="O771" s="84"/>
      <c r="P771" s="84"/>
      <c r="Q771" s="85"/>
    </row>
    <row r="772" spans="1:17" x14ac:dyDescent="0.2">
      <c r="A772" s="112"/>
      <c r="B772" s="84"/>
      <c r="C772" s="628"/>
      <c r="D772" s="628"/>
      <c r="E772" s="92"/>
      <c r="F772" s="904"/>
      <c r="G772" s="84"/>
      <c r="H772" s="84"/>
      <c r="I772" s="84"/>
      <c r="J772" s="84"/>
      <c r="K772" s="84"/>
      <c r="L772" s="84"/>
      <c r="M772" s="84"/>
      <c r="N772" s="84"/>
      <c r="O772" s="84"/>
      <c r="P772" s="84"/>
      <c r="Q772" s="85"/>
    </row>
    <row r="773" spans="1:17" x14ac:dyDescent="0.2">
      <c r="A773" s="112"/>
      <c r="B773" s="84"/>
      <c r="C773" s="628"/>
      <c r="D773" s="628"/>
      <c r="E773" s="92"/>
      <c r="F773" s="904"/>
      <c r="G773" s="84"/>
      <c r="H773" s="84"/>
      <c r="I773" s="84"/>
      <c r="J773" s="84"/>
      <c r="K773" s="84"/>
      <c r="L773" s="84"/>
      <c r="M773" s="84"/>
      <c r="N773" s="84"/>
      <c r="O773" s="84"/>
      <c r="P773" s="84"/>
      <c r="Q773" s="85"/>
    </row>
    <row r="774" spans="1:17" x14ac:dyDescent="0.2">
      <c r="A774" s="112"/>
      <c r="B774" s="84"/>
      <c r="C774" s="628"/>
      <c r="D774" s="628"/>
      <c r="E774" s="92"/>
      <c r="F774" s="904"/>
      <c r="G774" s="84"/>
      <c r="H774" s="84"/>
      <c r="I774" s="84"/>
      <c r="J774" s="84"/>
      <c r="K774" s="84"/>
      <c r="L774" s="84"/>
      <c r="M774" s="84"/>
      <c r="N774" s="84"/>
      <c r="O774" s="84"/>
      <c r="P774" s="84"/>
      <c r="Q774" s="85"/>
    </row>
    <row r="775" spans="1:17" x14ac:dyDescent="0.2">
      <c r="A775" s="112"/>
      <c r="B775" s="84"/>
      <c r="C775" s="628"/>
      <c r="D775" s="628"/>
      <c r="E775" s="92"/>
      <c r="F775" s="904"/>
      <c r="G775" s="84"/>
      <c r="H775" s="84"/>
      <c r="I775" s="84"/>
      <c r="J775" s="84"/>
      <c r="K775" s="84"/>
      <c r="L775" s="84"/>
      <c r="M775" s="84"/>
      <c r="N775" s="84"/>
      <c r="O775" s="84"/>
      <c r="P775" s="84"/>
      <c r="Q775" s="85"/>
    </row>
    <row r="776" spans="1:17" x14ac:dyDescent="0.2">
      <c r="A776" s="112"/>
      <c r="B776" s="84"/>
      <c r="C776" s="628"/>
      <c r="D776" s="628"/>
      <c r="E776" s="92"/>
      <c r="F776" s="904"/>
      <c r="G776" s="84"/>
      <c r="H776" s="84"/>
      <c r="I776" s="84"/>
      <c r="J776" s="84"/>
      <c r="K776" s="84"/>
      <c r="L776" s="84"/>
      <c r="M776" s="84"/>
      <c r="N776" s="84"/>
      <c r="O776" s="84"/>
      <c r="P776" s="84"/>
      <c r="Q776" s="85"/>
    </row>
    <row r="777" spans="1:17" x14ac:dyDescent="0.2">
      <c r="A777" s="112"/>
      <c r="B777" s="84"/>
      <c r="C777" s="628"/>
      <c r="D777" s="628"/>
      <c r="E777" s="92"/>
      <c r="F777" s="904"/>
      <c r="G777" s="84"/>
      <c r="H777" s="84"/>
      <c r="I777" s="84"/>
      <c r="J777" s="84"/>
      <c r="K777" s="84"/>
      <c r="L777" s="84"/>
      <c r="M777" s="84"/>
      <c r="N777" s="84"/>
      <c r="O777" s="84"/>
      <c r="P777" s="84"/>
      <c r="Q777" s="85"/>
    </row>
    <row r="778" spans="1:17" x14ac:dyDescent="0.2">
      <c r="A778" s="112"/>
      <c r="B778" s="84"/>
      <c r="C778" s="628"/>
      <c r="D778" s="628"/>
      <c r="E778" s="92"/>
      <c r="F778" s="904"/>
      <c r="G778" s="84"/>
      <c r="H778" s="84"/>
      <c r="I778" s="84"/>
      <c r="J778" s="84"/>
      <c r="K778" s="84"/>
      <c r="L778" s="84"/>
      <c r="M778" s="84"/>
      <c r="N778" s="84"/>
      <c r="O778" s="84"/>
      <c r="P778" s="84"/>
      <c r="Q778" s="85"/>
    </row>
    <row r="779" spans="1:17" x14ac:dyDescent="0.2">
      <c r="A779" s="112"/>
      <c r="B779" s="84"/>
      <c r="C779" s="628"/>
      <c r="D779" s="628"/>
      <c r="E779" s="92"/>
      <c r="F779" s="904"/>
      <c r="G779" s="84"/>
      <c r="H779" s="84"/>
      <c r="I779" s="84"/>
      <c r="J779" s="84"/>
      <c r="K779" s="84"/>
      <c r="L779" s="84"/>
      <c r="M779" s="84"/>
      <c r="N779" s="84"/>
      <c r="O779" s="84"/>
      <c r="P779" s="84"/>
      <c r="Q779" s="85"/>
    </row>
    <row r="780" spans="1:17" x14ac:dyDescent="0.2">
      <c r="A780" s="112"/>
      <c r="B780" s="84"/>
      <c r="C780" s="628"/>
      <c r="D780" s="628"/>
      <c r="E780" s="92"/>
      <c r="F780" s="904"/>
      <c r="G780" s="84"/>
      <c r="H780" s="84"/>
      <c r="I780" s="84"/>
      <c r="J780" s="84"/>
      <c r="K780" s="84"/>
      <c r="L780" s="84"/>
      <c r="M780" s="84"/>
      <c r="N780" s="84"/>
      <c r="O780" s="84"/>
      <c r="P780" s="84"/>
      <c r="Q780" s="85"/>
    </row>
    <row r="781" spans="1:17" x14ac:dyDescent="0.2">
      <c r="A781" s="112"/>
      <c r="B781" s="84"/>
      <c r="C781" s="628"/>
      <c r="D781" s="628"/>
      <c r="E781" s="92"/>
      <c r="F781" s="904"/>
      <c r="G781" s="84"/>
      <c r="H781" s="84"/>
      <c r="I781" s="84"/>
      <c r="J781" s="84"/>
      <c r="K781" s="84"/>
      <c r="L781" s="84"/>
      <c r="M781" s="84"/>
      <c r="N781" s="84"/>
      <c r="O781" s="84"/>
      <c r="P781" s="84"/>
      <c r="Q781" s="85"/>
    </row>
    <row r="782" spans="1:17" x14ac:dyDescent="0.2">
      <c r="A782" s="112"/>
      <c r="B782" s="84"/>
      <c r="C782" s="628"/>
      <c r="D782" s="628"/>
      <c r="E782" s="92"/>
      <c r="F782" s="904"/>
      <c r="G782" s="84"/>
      <c r="H782" s="84"/>
      <c r="I782" s="84"/>
      <c r="J782" s="84"/>
      <c r="K782" s="84"/>
      <c r="L782" s="84"/>
      <c r="M782" s="84"/>
      <c r="N782" s="84"/>
      <c r="O782" s="84"/>
      <c r="P782" s="84"/>
      <c r="Q782" s="85"/>
    </row>
    <row r="783" spans="1:17" x14ac:dyDescent="0.2">
      <c r="A783" s="112"/>
      <c r="B783" s="84"/>
      <c r="C783" s="628"/>
      <c r="D783" s="628"/>
      <c r="E783" s="92"/>
      <c r="F783" s="904"/>
      <c r="G783" s="84"/>
      <c r="H783" s="84"/>
      <c r="I783" s="84"/>
      <c r="J783" s="84"/>
      <c r="K783" s="84"/>
      <c r="L783" s="84"/>
      <c r="M783" s="84"/>
      <c r="N783" s="84"/>
      <c r="O783" s="84"/>
      <c r="P783" s="84"/>
      <c r="Q783" s="85"/>
    </row>
    <row r="784" spans="1:17" x14ac:dyDescent="0.2">
      <c r="A784" s="112"/>
      <c r="B784" s="84"/>
      <c r="C784" s="628"/>
      <c r="D784" s="628"/>
      <c r="E784" s="92"/>
      <c r="F784" s="904"/>
      <c r="G784" s="84"/>
      <c r="H784" s="84"/>
      <c r="I784" s="84"/>
      <c r="J784" s="84"/>
      <c r="K784" s="84"/>
      <c r="L784" s="84"/>
      <c r="M784" s="84"/>
      <c r="N784" s="84"/>
      <c r="O784" s="84"/>
      <c r="P784" s="84"/>
      <c r="Q784" s="85"/>
    </row>
    <row r="785" spans="1:17" x14ac:dyDescent="0.2">
      <c r="A785" s="112"/>
      <c r="B785" s="84"/>
      <c r="C785" s="628"/>
      <c r="D785" s="628"/>
      <c r="E785" s="92"/>
      <c r="F785" s="904"/>
      <c r="G785" s="84"/>
      <c r="H785" s="84"/>
      <c r="I785" s="84"/>
      <c r="J785" s="84"/>
      <c r="K785" s="84"/>
      <c r="L785" s="84"/>
      <c r="M785" s="84"/>
      <c r="N785" s="84"/>
      <c r="O785" s="84"/>
      <c r="P785" s="84"/>
      <c r="Q785" s="85"/>
    </row>
    <row r="786" spans="1:17" x14ac:dyDescent="0.2">
      <c r="A786" s="112"/>
      <c r="B786" s="84"/>
      <c r="C786" s="628"/>
      <c r="D786" s="628"/>
      <c r="E786" s="92"/>
      <c r="F786" s="904"/>
      <c r="G786" s="84"/>
      <c r="H786" s="84"/>
      <c r="I786" s="84"/>
      <c r="J786" s="84"/>
      <c r="K786" s="84"/>
      <c r="L786" s="84"/>
      <c r="M786" s="84"/>
      <c r="N786" s="84"/>
      <c r="O786" s="84"/>
      <c r="P786" s="84"/>
      <c r="Q786" s="85"/>
    </row>
    <row r="787" spans="1:17" x14ac:dyDescent="0.2">
      <c r="A787" s="112"/>
      <c r="B787" s="84"/>
      <c r="C787" s="628"/>
      <c r="D787" s="628"/>
      <c r="E787" s="92"/>
      <c r="F787" s="904"/>
      <c r="G787" s="84"/>
      <c r="H787" s="84"/>
      <c r="I787" s="84"/>
      <c r="J787" s="84"/>
      <c r="K787" s="84"/>
      <c r="L787" s="84"/>
      <c r="M787" s="84"/>
      <c r="N787" s="84"/>
      <c r="O787" s="84"/>
      <c r="P787" s="84"/>
      <c r="Q787" s="85"/>
    </row>
    <row r="788" spans="1:17" x14ac:dyDescent="0.2">
      <c r="A788" s="112"/>
      <c r="B788" s="84"/>
      <c r="C788" s="628"/>
      <c r="D788" s="628"/>
      <c r="E788" s="92"/>
      <c r="F788" s="904"/>
      <c r="G788" s="84"/>
      <c r="H788" s="84"/>
      <c r="I788" s="84"/>
      <c r="J788" s="84"/>
      <c r="K788" s="84"/>
      <c r="L788" s="84"/>
      <c r="M788" s="84"/>
      <c r="N788" s="84"/>
      <c r="O788" s="84"/>
      <c r="P788" s="84"/>
      <c r="Q788" s="85"/>
    </row>
    <row r="789" spans="1:17" x14ac:dyDescent="0.2">
      <c r="A789" s="112"/>
      <c r="B789" s="84"/>
      <c r="C789" s="628"/>
      <c r="D789" s="628"/>
      <c r="E789" s="92"/>
      <c r="F789" s="904"/>
      <c r="G789" s="84"/>
      <c r="H789" s="84"/>
      <c r="I789" s="84"/>
      <c r="J789" s="84"/>
      <c r="K789" s="84"/>
      <c r="L789" s="84"/>
      <c r="M789" s="84"/>
      <c r="N789" s="84"/>
      <c r="O789" s="84"/>
      <c r="P789" s="84"/>
      <c r="Q789" s="85"/>
    </row>
    <row r="790" spans="1:17" x14ac:dyDescent="0.2">
      <c r="A790" s="112"/>
      <c r="B790" s="84"/>
      <c r="C790" s="628"/>
      <c r="D790" s="628"/>
      <c r="E790" s="92"/>
      <c r="F790" s="904"/>
      <c r="G790" s="84"/>
      <c r="H790" s="84"/>
      <c r="I790" s="84"/>
      <c r="J790" s="84"/>
      <c r="K790" s="84"/>
      <c r="L790" s="84"/>
      <c r="M790" s="84"/>
      <c r="N790" s="84"/>
      <c r="O790" s="84"/>
      <c r="P790" s="84"/>
      <c r="Q790" s="85"/>
    </row>
    <row r="791" spans="1:17" x14ac:dyDescent="0.2">
      <c r="A791" s="112"/>
      <c r="B791" s="84"/>
      <c r="C791" s="628"/>
      <c r="D791" s="628"/>
      <c r="E791" s="92"/>
      <c r="F791" s="904"/>
      <c r="G791" s="84"/>
      <c r="H791" s="84"/>
      <c r="I791" s="84"/>
      <c r="J791" s="84"/>
      <c r="K791" s="84"/>
      <c r="L791" s="84"/>
      <c r="M791" s="84"/>
      <c r="N791" s="84"/>
      <c r="O791" s="84"/>
      <c r="P791" s="84"/>
      <c r="Q791" s="85"/>
    </row>
    <row r="792" spans="1:17" x14ac:dyDescent="0.2">
      <c r="A792" s="112"/>
      <c r="B792" s="84"/>
      <c r="C792" s="628"/>
      <c r="D792" s="628"/>
      <c r="E792" s="92"/>
      <c r="F792" s="904"/>
      <c r="G792" s="84"/>
      <c r="H792" s="84"/>
      <c r="I792" s="84"/>
      <c r="J792" s="84"/>
      <c r="K792" s="84"/>
      <c r="L792" s="84"/>
      <c r="M792" s="84"/>
      <c r="N792" s="84"/>
      <c r="O792" s="84"/>
      <c r="P792" s="84"/>
      <c r="Q792" s="85"/>
    </row>
    <row r="793" spans="1:17" x14ac:dyDescent="0.2">
      <c r="A793" s="112"/>
      <c r="B793" s="84"/>
      <c r="C793" s="628"/>
      <c r="D793" s="628"/>
      <c r="E793" s="92"/>
      <c r="F793" s="904"/>
      <c r="G793" s="84"/>
      <c r="H793" s="84"/>
      <c r="I793" s="84"/>
      <c r="J793" s="84"/>
      <c r="K793" s="84"/>
      <c r="L793" s="84"/>
      <c r="M793" s="84"/>
      <c r="N793" s="84"/>
      <c r="O793" s="84"/>
      <c r="P793" s="84"/>
      <c r="Q793" s="85"/>
    </row>
    <row r="794" spans="1:17" x14ac:dyDescent="0.2">
      <c r="A794" s="112"/>
      <c r="B794" s="84"/>
      <c r="C794" s="628"/>
      <c r="D794" s="628"/>
      <c r="E794" s="92"/>
      <c r="F794" s="904"/>
      <c r="G794" s="84"/>
      <c r="H794" s="84"/>
      <c r="I794" s="84"/>
      <c r="J794" s="84"/>
      <c r="K794" s="84"/>
      <c r="L794" s="84"/>
      <c r="M794" s="84"/>
      <c r="N794" s="84"/>
      <c r="O794" s="84"/>
      <c r="P794" s="84"/>
      <c r="Q794" s="85"/>
    </row>
    <row r="795" spans="1:17" x14ac:dyDescent="0.2">
      <c r="A795" s="112"/>
      <c r="B795" s="84"/>
      <c r="C795" s="628"/>
      <c r="D795" s="628"/>
      <c r="E795" s="92"/>
      <c r="F795" s="904"/>
      <c r="G795" s="84"/>
      <c r="H795" s="84"/>
      <c r="I795" s="84"/>
      <c r="J795" s="84"/>
      <c r="K795" s="84"/>
      <c r="L795" s="84"/>
      <c r="M795" s="84"/>
      <c r="N795" s="84"/>
      <c r="O795" s="84"/>
      <c r="P795" s="84"/>
      <c r="Q795" s="85"/>
    </row>
    <row r="796" spans="1:17" x14ac:dyDescent="0.2">
      <c r="A796" s="112"/>
      <c r="B796" s="84"/>
      <c r="C796" s="628"/>
      <c r="D796" s="628"/>
      <c r="E796" s="92"/>
      <c r="F796" s="904"/>
      <c r="G796" s="84"/>
      <c r="H796" s="84"/>
      <c r="I796" s="84"/>
      <c r="J796" s="84"/>
      <c r="K796" s="84"/>
      <c r="L796" s="84"/>
      <c r="M796" s="84"/>
      <c r="N796" s="84"/>
      <c r="O796" s="84"/>
      <c r="P796" s="84"/>
      <c r="Q796" s="85"/>
    </row>
    <row r="797" spans="1:17" x14ac:dyDescent="0.2">
      <c r="A797" s="112"/>
      <c r="B797" s="84"/>
      <c r="C797" s="628"/>
      <c r="D797" s="628"/>
      <c r="E797" s="92"/>
      <c r="F797" s="904"/>
      <c r="G797" s="84"/>
      <c r="H797" s="84"/>
      <c r="I797" s="84"/>
      <c r="J797" s="84"/>
      <c r="K797" s="84"/>
      <c r="L797" s="84"/>
      <c r="M797" s="84"/>
      <c r="N797" s="84"/>
      <c r="O797" s="84"/>
      <c r="P797" s="84"/>
      <c r="Q797" s="85"/>
    </row>
    <row r="798" spans="1:17" x14ac:dyDescent="0.2">
      <c r="A798" s="112"/>
      <c r="B798" s="84"/>
      <c r="C798" s="628"/>
      <c r="D798" s="628"/>
      <c r="E798" s="92"/>
      <c r="F798" s="904"/>
      <c r="G798" s="84"/>
      <c r="H798" s="84"/>
      <c r="I798" s="84"/>
      <c r="J798" s="84"/>
      <c r="K798" s="84"/>
      <c r="L798" s="84"/>
      <c r="M798" s="84"/>
      <c r="N798" s="84"/>
      <c r="O798" s="84"/>
      <c r="P798" s="84"/>
      <c r="Q798" s="85"/>
    </row>
    <row r="799" spans="1:17" x14ac:dyDescent="0.2">
      <c r="A799" s="112"/>
      <c r="B799" s="84"/>
      <c r="C799" s="628"/>
      <c r="D799" s="628"/>
      <c r="E799" s="92"/>
      <c r="F799" s="904"/>
      <c r="G799" s="84"/>
      <c r="H799" s="84"/>
      <c r="I799" s="84"/>
      <c r="J799" s="84"/>
      <c r="K799" s="84"/>
      <c r="L799" s="84"/>
      <c r="M799" s="84"/>
      <c r="N799" s="84"/>
      <c r="O799" s="84"/>
      <c r="P799" s="84"/>
      <c r="Q799" s="85"/>
    </row>
    <row r="800" spans="1:17" x14ac:dyDescent="0.2">
      <c r="A800" s="112"/>
      <c r="B800" s="84"/>
      <c r="C800" s="628"/>
      <c r="D800" s="628"/>
      <c r="E800" s="92"/>
      <c r="F800" s="904"/>
      <c r="G800" s="84"/>
      <c r="H800" s="84"/>
      <c r="I800" s="84"/>
      <c r="J800" s="84"/>
      <c r="K800" s="84"/>
      <c r="L800" s="84"/>
      <c r="M800" s="84"/>
      <c r="N800" s="84"/>
      <c r="O800" s="84"/>
      <c r="P800" s="84"/>
      <c r="Q800" s="85"/>
    </row>
    <row r="801" spans="1:17" x14ac:dyDescent="0.2">
      <c r="A801" s="112"/>
      <c r="B801" s="84"/>
      <c r="C801" s="628"/>
      <c r="D801" s="628"/>
      <c r="E801" s="92"/>
      <c r="F801" s="904"/>
      <c r="G801" s="84"/>
      <c r="H801" s="84"/>
      <c r="I801" s="84"/>
      <c r="J801" s="84"/>
      <c r="K801" s="84"/>
      <c r="L801" s="84"/>
      <c r="M801" s="84"/>
      <c r="N801" s="84"/>
      <c r="O801" s="84"/>
      <c r="P801" s="84"/>
      <c r="Q801" s="85"/>
    </row>
    <row r="802" spans="1:17" x14ac:dyDescent="0.2">
      <c r="A802" s="112"/>
      <c r="B802" s="84"/>
      <c r="C802" s="628"/>
      <c r="D802" s="628"/>
      <c r="E802" s="92"/>
      <c r="F802" s="904"/>
      <c r="G802" s="84"/>
      <c r="H802" s="84"/>
      <c r="I802" s="84"/>
      <c r="J802" s="84"/>
      <c r="K802" s="84"/>
      <c r="L802" s="84"/>
      <c r="M802" s="84"/>
      <c r="N802" s="84"/>
      <c r="O802" s="84"/>
      <c r="P802" s="84"/>
      <c r="Q802" s="85"/>
    </row>
    <row r="803" spans="1:17" x14ac:dyDescent="0.2">
      <c r="A803" s="112"/>
      <c r="B803" s="84"/>
      <c r="C803" s="628"/>
      <c r="D803" s="628"/>
      <c r="E803" s="92"/>
      <c r="F803" s="904"/>
      <c r="G803" s="84"/>
      <c r="H803" s="84"/>
      <c r="I803" s="84"/>
      <c r="J803" s="84"/>
      <c r="K803" s="84"/>
      <c r="L803" s="84"/>
      <c r="M803" s="84"/>
      <c r="N803" s="84"/>
      <c r="O803" s="84"/>
      <c r="P803" s="84"/>
      <c r="Q803" s="85"/>
    </row>
    <row r="804" spans="1:17" x14ac:dyDescent="0.2">
      <c r="A804" s="112"/>
      <c r="B804" s="84"/>
      <c r="C804" s="628"/>
      <c r="D804" s="628"/>
      <c r="E804" s="92"/>
      <c r="F804" s="904"/>
      <c r="G804" s="84"/>
      <c r="H804" s="84"/>
      <c r="I804" s="84"/>
      <c r="J804" s="84"/>
      <c r="K804" s="84"/>
      <c r="L804" s="84"/>
      <c r="M804" s="84"/>
      <c r="N804" s="84"/>
      <c r="O804" s="84"/>
      <c r="P804" s="84"/>
      <c r="Q804" s="85"/>
    </row>
    <row r="805" spans="1:17" x14ac:dyDescent="0.2">
      <c r="A805" s="112"/>
      <c r="B805" s="84"/>
      <c r="C805" s="628"/>
      <c r="D805" s="628"/>
      <c r="E805" s="92"/>
      <c r="F805" s="904"/>
      <c r="G805" s="84"/>
      <c r="H805" s="84"/>
      <c r="I805" s="84"/>
      <c r="J805" s="84"/>
      <c r="K805" s="84"/>
      <c r="L805" s="84"/>
      <c r="M805" s="84"/>
      <c r="N805" s="84"/>
      <c r="O805" s="84"/>
      <c r="P805" s="84"/>
      <c r="Q805" s="85"/>
    </row>
    <row r="806" spans="1:17" x14ac:dyDescent="0.2">
      <c r="A806" s="112"/>
      <c r="B806" s="84"/>
      <c r="C806" s="628"/>
      <c r="D806" s="628"/>
      <c r="E806" s="92"/>
      <c r="F806" s="904"/>
      <c r="G806" s="84"/>
      <c r="H806" s="84"/>
      <c r="I806" s="84"/>
      <c r="J806" s="84"/>
      <c r="K806" s="84"/>
      <c r="L806" s="84"/>
      <c r="M806" s="84"/>
      <c r="N806" s="84"/>
      <c r="O806" s="84"/>
      <c r="P806" s="84"/>
      <c r="Q806" s="85"/>
    </row>
    <row r="807" spans="1:17" x14ac:dyDescent="0.2">
      <c r="A807" s="112"/>
      <c r="B807" s="84"/>
      <c r="C807" s="628"/>
      <c r="D807" s="628"/>
      <c r="E807" s="92"/>
      <c r="F807" s="904"/>
      <c r="G807" s="84"/>
      <c r="H807" s="84"/>
      <c r="I807" s="84"/>
      <c r="J807" s="84"/>
      <c r="K807" s="84"/>
      <c r="L807" s="84"/>
      <c r="M807" s="84"/>
      <c r="N807" s="84"/>
      <c r="O807" s="84"/>
      <c r="P807" s="84"/>
      <c r="Q807" s="85"/>
    </row>
    <row r="808" spans="1:17" x14ac:dyDescent="0.2">
      <c r="A808" s="112"/>
      <c r="B808" s="84"/>
      <c r="C808" s="628"/>
      <c r="D808" s="628"/>
      <c r="E808" s="92"/>
      <c r="F808" s="904"/>
      <c r="G808" s="84"/>
      <c r="H808" s="84"/>
      <c r="I808" s="84"/>
      <c r="J808" s="84"/>
      <c r="K808" s="84"/>
      <c r="L808" s="84"/>
      <c r="M808" s="84"/>
      <c r="N808" s="84"/>
      <c r="O808" s="84"/>
      <c r="P808" s="84"/>
      <c r="Q808" s="85"/>
    </row>
    <row r="809" spans="1:17" x14ac:dyDescent="0.2">
      <c r="A809" s="112"/>
      <c r="B809" s="84"/>
      <c r="C809" s="628"/>
      <c r="D809" s="628"/>
      <c r="E809" s="92"/>
      <c r="F809" s="904"/>
      <c r="G809" s="84"/>
      <c r="H809" s="84"/>
      <c r="I809" s="84"/>
      <c r="J809" s="84"/>
      <c r="K809" s="84"/>
      <c r="L809" s="84"/>
      <c r="M809" s="84"/>
      <c r="N809" s="84"/>
      <c r="O809" s="84"/>
      <c r="P809" s="84"/>
      <c r="Q809" s="85"/>
    </row>
    <row r="810" spans="1:17" x14ac:dyDescent="0.2">
      <c r="A810" s="112"/>
      <c r="B810" s="84"/>
      <c r="C810" s="628"/>
      <c r="D810" s="628"/>
      <c r="E810" s="92"/>
      <c r="F810" s="904"/>
      <c r="G810" s="84"/>
      <c r="H810" s="84"/>
      <c r="I810" s="84"/>
      <c r="J810" s="84"/>
      <c r="K810" s="84"/>
      <c r="L810" s="84"/>
      <c r="M810" s="84"/>
      <c r="N810" s="84"/>
      <c r="O810" s="84"/>
      <c r="P810" s="84"/>
      <c r="Q810" s="85"/>
    </row>
    <row r="811" spans="1:17" x14ac:dyDescent="0.2">
      <c r="A811" s="112"/>
      <c r="B811" s="84"/>
      <c r="C811" s="628"/>
      <c r="D811" s="628"/>
      <c r="E811" s="92"/>
      <c r="F811" s="904"/>
      <c r="G811" s="84"/>
      <c r="H811" s="84"/>
      <c r="I811" s="84"/>
      <c r="J811" s="84"/>
      <c r="K811" s="84"/>
      <c r="L811" s="84"/>
      <c r="M811" s="84"/>
      <c r="N811" s="84"/>
      <c r="O811" s="84"/>
      <c r="P811" s="84"/>
      <c r="Q811" s="85"/>
    </row>
    <row r="812" spans="1:17" x14ac:dyDescent="0.2">
      <c r="A812" s="112"/>
      <c r="B812" s="84"/>
      <c r="C812" s="628"/>
      <c r="D812" s="628"/>
      <c r="E812" s="92"/>
      <c r="F812" s="904"/>
      <c r="G812" s="84"/>
      <c r="H812" s="84"/>
      <c r="I812" s="84"/>
      <c r="J812" s="84"/>
      <c r="K812" s="84"/>
      <c r="L812" s="84"/>
      <c r="M812" s="84"/>
      <c r="N812" s="84"/>
      <c r="O812" s="84"/>
      <c r="P812" s="84"/>
      <c r="Q812" s="85"/>
    </row>
    <row r="813" spans="1:17" x14ac:dyDescent="0.2">
      <c r="A813" s="112"/>
      <c r="B813" s="84"/>
      <c r="C813" s="628"/>
      <c r="D813" s="628"/>
      <c r="E813" s="92"/>
      <c r="F813" s="904"/>
      <c r="G813" s="84"/>
      <c r="H813" s="84"/>
      <c r="I813" s="84"/>
      <c r="J813" s="84"/>
      <c r="K813" s="84"/>
      <c r="L813" s="84"/>
      <c r="M813" s="84"/>
      <c r="N813" s="84"/>
      <c r="O813" s="84"/>
      <c r="P813" s="84"/>
      <c r="Q813" s="85"/>
    </row>
    <row r="814" spans="1:17" x14ac:dyDescent="0.2">
      <c r="A814" s="112"/>
      <c r="B814" s="84"/>
      <c r="C814" s="628"/>
      <c r="D814" s="628"/>
      <c r="E814" s="92"/>
      <c r="F814" s="904"/>
      <c r="G814" s="84"/>
      <c r="H814" s="84"/>
      <c r="I814" s="84"/>
      <c r="J814" s="84"/>
      <c r="K814" s="84"/>
      <c r="L814" s="84"/>
      <c r="M814" s="84"/>
      <c r="N814" s="84"/>
      <c r="O814" s="84"/>
      <c r="P814" s="84"/>
      <c r="Q814" s="85"/>
    </row>
    <row r="815" spans="1:17" x14ac:dyDescent="0.2">
      <c r="A815" s="112"/>
      <c r="B815" s="84"/>
      <c r="C815" s="628"/>
      <c r="D815" s="628"/>
      <c r="E815" s="92"/>
      <c r="F815" s="904"/>
      <c r="G815" s="84"/>
      <c r="H815" s="84"/>
      <c r="I815" s="84"/>
      <c r="J815" s="84"/>
      <c r="K815" s="84"/>
      <c r="L815" s="84"/>
      <c r="M815" s="84"/>
      <c r="N815" s="84"/>
      <c r="O815" s="84"/>
      <c r="P815" s="84"/>
      <c r="Q815" s="85"/>
    </row>
    <row r="816" spans="1:17" x14ac:dyDescent="0.2">
      <c r="A816" s="112"/>
      <c r="B816" s="84"/>
      <c r="C816" s="628"/>
      <c r="D816" s="628"/>
      <c r="E816" s="92"/>
      <c r="F816" s="904"/>
      <c r="G816" s="84"/>
      <c r="H816" s="84"/>
      <c r="I816" s="84"/>
      <c r="J816" s="84"/>
      <c r="K816" s="84"/>
      <c r="L816" s="84"/>
      <c r="M816" s="84"/>
      <c r="N816" s="84"/>
      <c r="O816" s="84"/>
      <c r="P816" s="84"/>
      <c r="Q816" s="85"/>
    </row>
    <row r="817" spans="1:17" x14ac:dyDescent="0.2">
      <c r="A817" s="112"/>
      <c r="B817" s="84"/>
      <c r="C817" s="628"/>
      <c r="D817" s="628"/>
      <c r="E817" s="92"/>
      <c r="F817" s="904"/>
      <c r="G817" s="84"/>
      <c r="H817" s="84"/>
      <c r="I817" s="84"/>
      <c r="J817" s="84"/>
      <c r="K817" s="84"/>
      <c r="L817" s="84"/>
      <c r="M817" s="84"/>
      <c r="N817" s="84"/>
      <c r="O817" s="84"/>
      <c r="P817" s="84"/>
      <c r="Q817" s="85"/>
    </row>
    <row r="818" spans="1:17" x14ac:dyDescent="0.2">
      <c r="A818" s="112"/>
      <c r="B818" s="84"/>
      <c r="C818" s="628"/>
      <c r="D818" s="628"/>
      <c r="E818" s="92"/>
      <c r="F818" s="904"/>
      <c r="G818" s="84"/>
      <c r="H818" s="84"/>
      <c r="I818" s="84"/>
      <c r="J818" s="84"/>
      <c r="K818" s="84"/>
      <c r="L818" s="84"/>
      <c r="M818" s="84"/>
      <c r="N818" s="84"/>
      <c r="O818" s="84"/>
      <c r="P818" s="84"/>
      <c r="Q818" s="85"/>
    </row>
    <row r="819" spans="1:17" x14ac:dyDescent="0.2">
      <c r="A819" s="112"/>
      <c r="B819" s="84"/>
      <c r="C819" s="628"/>
      <c r="D819" s="628"/>
      <c r="E819" s="92"/>
      <c r="F819" s="904"/>
      <c r="G819" s="84"/>
      <c r="H819" s="84"/>
      <c r="I819" s="84"/>
      <c r="J819" s="84"/>
      <c r="K819" s="84"/>
      <c r="L819" s="84"/>
      <c r="M819" s="84"/>
      <c r="N819" s="84"/>
      <c r="O819" s="84"/>
      <c r="P819" s="84"/>
      <c r="Q819" s="85"/>
    </row>
    <row r="820" spans="1:17" x14ac:dyDescent="0.2">
      <c r="A820" s="112"/>
      <c r="B820" s="84"/>
      <c r="C820" s="628"/>
      <c r="D820" s="628"/>
      <c r="E820" s="92"/>
      <c r="F820" s="904"/>
      <c r="G820" s="84"/>
      <c r="H820" s="84"/>
      <c r="I820" s="84"/>
      <c r="J820" s="84"/>
      <c r="K820" s="84"/>
      <c r="L820" s="84"/>
      <c r="M820" s="84"/>
      <c r="N820" s="84"/>
      <c r="O820" s="84"/>
      <c r="P820" s="84"/>
      <c r="Q820" s="85"/>
    </row>
    <row r="821" spans="1:17" x14ac:dyDescent="0.2">
      <c r="A821" s="112"/>
      <c r="B821" s="84"/>
      <c r="C821" s="628"/>
      <c r="D821" s="628"/>
      <c r="E821" s="92"/>
      <c r="F821" s="904"/>
      <c r="G821" s="84"/>
      <c r="H821" s="84"/>
      <c r="I821" s="84"/>
      <c r="J821" s="84"/>
      <c r="K821" s="84"/>
      <c r="L821" s="84"/>
      <c r="M821" s="84"/>
      <c r="N821" s="84"/>
      <c r="O821" s="84"/>
      <c r="P821" s="84"/>
      <c r="Q821" s="85"/>
    </row>
    <row r="822" spans="1:17" x14ac:dyDescent="0.2">
      <c r="A822" s="112"/>
      <c r="B822" s="84"/>
      <c r="C822" s="628"/>
      <c r="D822" s="628"/>
      <c r="E822" s="92"/>
      <c r="F822" s="904"/>
      <c r="G822" s="84"/>
      <c r="H822" s="84"/>
      <c r="I822" s="84"/>
      <c r="J822" s="84"/>
      <c r="K822" s="84"/>
      <c r="L822" s="84"/>
      <c r="M822" s="84"/>
      <c r="N822" s="84"/>
      <c r="O822" s="84"/>
      <c r="P822" s="84"/>
      <c r="Q822" s="85"/>
    </row>
    <row r="823" spans="1:17" x14ac:dyDescent="0.2">
      <c r="A823" s="112"/>
      <c r="B823" s="84"/>
      <c r="C823" s="628"/>
      <c r="D823" s="628"/>
      <c r="E823" s="92"/>
      <c r="F823" s="904"/>
      <c r="G823" s="84"/>
      <c r="H823" s="84"/>
      <c r="I823" s="84"/>
      <c r="J823" s="84"/>
      <c r="K823" s="84"/>
      <c r="L823" s="84"/>
      <c r="M823" s="84"/>
      <c r="N823" s="84"/>
      <c r="O823" s="84"/>
      <c r="P823" s="84"/>
      <c r="Q823" s="85"/>
    </row>
    <row r="824" spans="1:17" x14ac:dyDescent="0.2">
      <c r="A824" s="112"/>
      <c r="B824" s="84"/>
      <c r="C824" s="628"/>
      <c r="D824" s="628"/>
      <c r="E824" s="92"/>
      <c r="F824" s="904"/>
      <c r="G824" s="84"/>
      <c r="H824" s="84"/>
      <c r="I824" s="84"/>
      <c r="J824" s="84"/>
      <c r="K824" s="84"/>
      <c r="L824" s="84"/>
      <c r="M824" s="84"/>
      <c r="N824" s="84"/>
      <c r="O824" s="84"/>
      <c r="P824" s="84"/>
      <c r="Q824" s="85"/>
    </row>
    <row r="825" spans="1:17" x14ac:dyDescent="0.2">
      <c r="A825" s="112"/>
      <c r="B825" s="84"/>
      <c r="C825" s="628"/>
      <c r="D825" s="628"/>
      <c r="E825" s="92"/>
      <c r="F825" s="904"/>
      <c r="G825" s="84"/>
      <c r="H825" s="84"/>
      <c r="I825" s="84"/>
      <c r="J825" s="84"/>
      <c r="K825" s="84"/>
      <c r="L825" s="84"/>
      <c r="M825" s="84"/>
      <c r="N825" s="84"/>
      <c r="O825" s="84"/>
      <c r="P825" s="84"/>
      <c r="Q825" s="85"/>
    </row>
    <row r="826" spans="1:17" x14ac:dyDescent="0.2">
      <c r="A826" s="112"/>
      <c r="B826" s="84"/>
      <c r="C826" s="628"/>
      <c r="D826" s="628"/>
      <c r="E826" s="92"/>
      <c r="F826" s="904"/>
      <c r="G826" s="84"/>
      <c r="H826" s="84"/>
      <c r="I826" s="84"/>
      <c r="J826" s="84"/>
      <c r="K826" s="84"/>
      <c r="L826" s="84"/>
      <c r="M826" s="84"/>
      <c r="N826" s="84"/>
      <c r="O826" s="84"/>
      <c r="P826" s="84"/>
      <c r="Q826" s="85"/>
    </row>
    <row r="827" spans="1:17" x14ac:dyDescent="0.2">
      <c r="A827" s="112"/>
      <c r="B827" s="84"/>
      <c r="C827" s="628"/>
      <c r="D827" s="628"/>
      <c r="E827" s="92"/>
      <c r="F827" s="904"/>
      <c r="G827" s="84"/>
      <c r="H827" s="84"/>
      <c r="I827" s="84"/>
      <c r="J827" s="84"/>
      <c r="K827" s="84"/>
      <c r="L827" s="84"/>
      <c r="M827" s="84"/>
      <c r="N827" s="84"/>
      <c r="O827" s="84"/>
      <c r="P827" s="84"/>
      <c r="Q827" s="85"/>
    </row>
    <row r="828" spans="1:17" x14ac:dyDescent="0.2">
      <c r="A828" s="112"/>
      <c r="B828" s="84"/>
      <c r="C828" s="628"/>
      <c r="D828" s="628"/>
      <c r="E828" s="92"/>
      <c r="F828" s="904"/>
      <c r="G828" s="84"/>
      <c r="H828" s="84"/>
      <c r="I828" s="84"/>
      <c r="J828" s="84"/>
      <c r="K828" s="84"/>
      <c r="L828" s="84"/>
      <c r="M828" s="84"/>
      <c r="N828" s="84"/>
      <c r="O828" s="84"/>
      <c r="P828" s="84"/>
      <c r="Q828" s="85"/>
    </row>
    <row r="829" spans="1:17" x14ac:dyDescent="0.2">
      <c r="A829" s="112"/>
      <c r="B829" s="84"/>
      <c r="C829" s="628"/>
      <c r="D829" s="628"/>
      <c r="E829" s="92"/>
      <c r="F829" s="904"/>
      <c r="G829" s="84"/>
      <c r="H829" s="84"/>
      <c r="I829" s="84"/>
      <c r="J829" s="84"/>
      <c r="K829" s="84"/>
      <c r="L829" s="84"/>
      <c r="M829" s="84"/>
      <c r="N829" s="84"/>
      <c r="O829" s="84"/>
      <c r="P829" s="84"/>
      <c r="Q829" s="85"/>
    </row>
    <row r="830" spans="1:17" x14ac:dyDescent="0.2">
      <c r="A830" s="112"/>
      <c r="B830" s="84"/>
      <c r="C830" s="628"/>
      <c r="D830" s="628"/>
      <c r="E830" s="92"/>
      <c r="F830" s="904"/>
      <c r="G830" s="84"/>
      <c r="H830" s="84"/>
      <c r="I830" s="84"/>
      <c r="J830" s="84"/>
      <c r="K830" s="84"/>
      <c r="L830" s="84"/>
      <c r="M830" s="84"/>
      <c r="N830" s="84"/>
      <c r="O830" s="84"/>
      <c r="P830" s="84"/>
      <c r="Q830" s="85"/>
    </row>
    <row r="831" spans="1:17" x14ac:dyDescent="0.2">
      <c r="A831" s="112"/>
      <c r="B831" s="84"/>
      <c r="C831" s="628"/>
      <c r="D831" s="628"/>
      <c r="E831" s="92"/>
      <c r="F831" s="904"/>
      <c r="G831" s="84"/>
      <c r="H831" s="84"/>
      <c r="I831" s="84"/>
      <c r="J831" s="84"/>
      <c r="K831" s="84"/>
      <c r="L831" s="84"/>
      <c r="M831" s="84"/>
      <c r="N831" s="84"/>
      <c r="O831" s="84"/>
      <c r="P831" s="84"/>
      <c r="Q831" s="85"/>
    </row>
    <row r="832" spans="1:17" x14ac:dyDescent="0.2">
      <c r="A832" s="112"/>
      <c r="B832" s="84"/>
      <c r="C832" s="628"/>
      <c r="D832" s="628"/>
      <c r="E832" s="92"/>
      <c r="F832" s="904"/>
      <c r="G832" s="84"/>
      <c r="H832" s="84"/>
      <c r="I832" s="84"/>
      <c r="J832" s="84"/>
      <c r="K832" s="84"/>
      <c r="L832" s="84"/>
      <c r="M832" s="84"/>
      <c r="N832" s="84"/>
      <c r="O832" s="84"/>
      <c r="P832" s="84"/>
      <c r="Q832" s="85"/>
    </row>
    <row r="833" spans="1:17" x14ac:dyDescent="0.2">
      <c r="A833" s="112"/>
      <c r="B833" s="84"/>
      <c r="C833" s="628"/>
      <c r="D833" s="628"/>
      <c r="E833" s="92"/>
      <c r="F833" s="904"/>
      <c r="G833" s="84"/>
      <c r="H833" s="84"/>
      <c r="I833" s="84"/>
      <c r="J833" s="84"/>
      <c r="K833" s="84"/>
      <c r="L833" s="84"/>
      <c r="M833" s="84"/>
      <c r="N833" s="84"/>
      <c r="O833" s="84"/>
      <c r="P833" s="84"/>
      <c r="Q833" s="85"/>
    </row>
    <row r="834" spans="1:17" x14ac:dyDescent="0.2">
      <c r="A834" s="112"/>
      <c r="B834" s="84"/>
      <c r="C834" s="628"/>
      <c r="D834" s="628"/>
      <c r="E834" s="92"/>
      <c r="F834" s="904"/>
      <c r="G834" s="84"/>
      <c r="H834" s="84"/>
      <c r="I834" s="84"/>
      <c r="J834" s="84"/>
      <c r="K834" s="84"/>
      <c r="L834" s="84"/>
      <c r="M834" s="84"/>
      <c r="N834" s="84"/>
      <c r="O834" s="84"/>
      <c r="P834" s="84"/>
      <c r="Q834" s="85"/>
    </row>
    <row r="835" spans="1:17" x14ac:dyDescent="0.2">
      <c r="A835" s="112"/>
      <c r="B835" s="84"/>
      <c r="C835" s="628"/>
      <c r="D835" s="628"/>
      <c r="E835" s="92"/>
      <c r="F835" s="904"/>
      <c r="G835" s="84"/>
      <c r="H835" s="84"/>
      <c r="I835" s="84"/>
      <c r="J835" s="84"/>
      <c r="K835" s="84"/>
      <c r="L835" s="84"/>
      <c r="M835" s="84"/>
      <c r="N835" s="84"/>
      <c r="O835" s="84"/>
      <c r="P835" s="84"/>
      <c r="Q835" s="85"/>
    </row>
    <row r="836" spans="1:17" x14ac:dyDescent="0.2">
      <c r="A836" s="112"/>
      <c r="B836" s="84"/>
      <c r="C836" s="628"/>
      <c r="D836" s="628"/>
      <c r="E836" s="92"/>
      <c r="F836" s="904"/>
      <c r="G836" s="84"/>
      <c r="H836" s="84"/>
      <c r="I836" s="84"/>
      <c r="J836" s="84"/>
      <c r="K836" s="84"/>
      <c r="L836" s="84"/>
      <c r="M836" s="84"/>
      <c r="N836" s="84"/>
      <c r="O836" s="84"/>
      <c r="P836" s="84"/>
      <c r="Q836" s="85"/>
    </row>
    <row r="837" spans="1:17" x14ac:dyDescent="0.2">
      <c r="A837" s="112"/>
      <c r="B837" s="84"/>
      <c r="C837" s="628"/>
      <c r="D837" s="628"/>
      <c r="E837" s="92"/>
      <c r="F837" s="904"/>
      <c r="G837" s="84"/>
      <c r="H837" s="84"/>
      <c r="I837" s="84"/>
      <c r="J837" s="84"/>
      <c r="K837" s="84"/>
      <c r="L837" s="84"/>
      <c r="M837" s="84"/>
      <c r="N837" s="84"/>
      <c r="O837" s="84"/>
      <c r="P837" s="84"/>
      <c r="Q837" s="85"/>
    </row>
    <row r="838" spans="1:17" x14ac:dyDescent="0.2">
      <c r="A838" s="112"/>
      <c r="B838" s="84"/>
      <c r="C838" s="628"/>
      <c r="D838" s="628"/>
      <c r="E838" s="92"/>
      <c r="F838" s="904"/>
      <c r="G838" s="84"/>
      <c r="H838" s="84"/>
      <c r="I838" s="84"/>
      <c r="J838" s="84"/>
      <c r="K838" s="84"/>
      <c r="L838" s="84"/>
      <c r="M838" s="84"/>
      <c r="N838" s="84"/>
      <c r="O838" s="84"/>
      <c r="P838" s="84"/>
      <c r="Q838" s="85"/>
    </row>
    <row r="839" spans="1:17" x14ac:dyDescent="0.2">
      <c r="A839" s="112"/>
      <c r="B839" s="84"/>
      <c r="C839" s="628"/>
      <c r="D839" s="628"/>
      <c r="E839" s="92"/>
      <c r="F839" s="904"/>
      <c r="G839" s="84"/>
      <c r="H839" s="84"/>
      <c r="I839" s="84"/>
      <c r="J839" s="84"/>
      <c r="K839" s="84"/>
      <c r="L839" s="84"/>
      <c r="M839" s="84"/>
      <c r="N839" s="84"/>
      <c r="O839" s="84"/>
      <c r="P839" s="84"/>
      <c r="Q839" s="85"/>
    </row>
    <row r="840" spans="1:17" x14ac:dyDescent="0.2">
      <c r="A840" s="112"/>
      <c r="B840" s="84"/>
      <c r="C840" s="628"/>
      <c r="D840" s="628"/>
      <c r="E840" s="92"/>
      <c r="F840" s="904"/>
      <c r="G840" s="84"/>
      <c r="H840" s="84"/>
      <c r="I840" s="84"/>
      <c r="J840" s="84"/>
      <c r="K840" s="84"/>
      <c r="L840" s="84"/>
      <c r="M840" s="84"/>
      <c r="N840" s="84"/>
      <c r="O840" s="84"/>
      <c r="P840" s="84"/>
      <c r="Q840" s="85"/>
    </row>
    <row r="841" spans="1:17" x14ac:dyDescent="0.2">
      <c r="A841" s="112"/>
      <c r="B841" s="84"/>
      <c r="C841" s="628"/>
      <c r="D841" s="628"/>
      <c r="E841" s="92"/>
      <c r="F841" s="904"/>
      <c r="G841" s="84"/>
      <c r="H841" s="84"/>
      <c r="I841" s="84"/>
      <c r="J841" s="84"/>
      <c r="K841" s="84"/>
      <c r="L841" s="84"/>
      <c r="M841" s="84"/>
      <c r="N841" s="84"/>
      <c r="O841" s="84"/>
      <c r="P841" s="84"/>
      <c r="Q841" s="85"/>
    </row>
    <row r="842" spans="1:17" x14ac:dyDescent="0.2">
      <c r="A842" s="112"/>
      <c r="B842" s="84"/>
      <c r="C842" s="628"/>
      <c r="D842" s="628"/>
      <c r="E842" s="92"/>
      <c r="F842" s="904"/>
      <c r="G842" s="84"/>
      <c r="H842" s="84"/>
      <c r="I842" s="84"/>
      <c r="J842" s="84"/>
      <c r="K842" s="84"/>
      <c r="L842" s="84"/>
      <c r="M842" s="84"/>
      <c r="N842" s="84"/>
      <c r="O842" s="84"/>
      <c r="P842" s="84"/>
      <c r="Q842" s="85"/>
    </row>
    <row r="843" spans="1:17" x14ac:dyDescent="0.2">
      <c r="A843" s="112"/>
      <c r="B843" s="84"/>
      <c r="C843" s="628"/>
      <c r="D843" s="628"/>
      <c r="E843" s="92"/>
      <c r="F843" s="904"/>
      <c r="G843" s="84"/>
      <c r="H843" s="84"/>
      <c r="I843" s="84"/>
      <c r="J843" s="84"/>
      <c r="K843" s="84"/>
      <c r="L843" s="84"/>
      <c r="M843" s="84"/>
      <c r="N843" s="84"/>
      <c r="O843" s="84"/>
      <c r="P843" s="84"/>
      <c r="Q843" s="85"/>
    </row>
    <row r="844" spans="1:17" x14ac:dyDescent="0.2">
      <c r="A844" s="112"/>
      <c r="B844" s="84"/>
      <c r="C844" s="628"/>
      <c r="D844" s="628"/>
      <c r="E844" s="92"/>
      <c r="F844" s="904"/>
      <c r="G844" s="84"/>
      <c r="H844" s="84"/>
      <c r="I844" s="84"/>
      <c r="J844" s="84"/>
      <c r="K844" s="84"/>
      <c r="L844" s="84"/>
      <c r="M844" s="84"/>
      <c r="N844" s="84"/>
      <c r="O844" s="84"/>
      <c r="P844" s="84"/>
      <c r="Q844" s="85"/>
    </row>
    <row r="845" spans="1:17" x14ac:dyDescent="0.2">
      <c r="A845" s="112"/>
      <c r="B845" s="84"/>
      <c r="C845" s="628"/>
      <c r="D845" s="628"/>
      <c r="E845" s="92"/>
      <c r="F845" s="904"/>
      <c r="G845" s="84"/>
      <c r="H845" s="84"/>
      <c r="I845" s="84"/>
      <c r="J845" s="84"/>
      <c r="K845" s="84"/>
      <c r="L845" s="84"/>
      <c r="M845" s="84"/>
      <c r="N845" s="84"/>
      <c r="O845" s="84"/>
      <c r="P845" s="84"/>
      <c r="Q845" s="85"/>
    </row>
    <row r="846" spans="1:17" x14ac:dyDescent="0.2">
      <c r="A846" s="112"/>
      <c r="B846" s="84"/>
      <c r="C846" s="628"/>
      <c r="D846" s="628"/>
      <c r="E846" s="92"/>
      <c r="F846" s="904"/>
      <c r="G846" s="84"/>
      <c r="H846" s="84"/>
      <c r="I846" s="84"/>
      <c r="J846" s="84"/>
      <c r="K846" s="84"/>
      <c r="L846" s="84"/>
      <c r="M846" s="84"/>
      <c r="N846" s="84"/>
      <c r="O846" s="84"/>
      <c r="P846" s="84"/>
      <c r="Q846" s="85"/>
    </row>
    <row r="847" spans="1:17" x14ac:dyDescent="0.2">
      <c r="A847" s="112"/>
      <c r="B847" s="84"/>
      <c r="C847" s="628"/>
      <c r="D847" s="628"/>
      <c r="E847" s="92"/>
      <c r="F847" s="904"/>
      <c r="G847" s="84"/>
      <c r="H847" s="84"/>
      <c r="I847" s="84"/>
      <c r="J847" s="84"/>
      <c r="K847" s="84"/>
      <c r="L847" s="84"/>
      <c r="M847" s="84"/>
      <c r="N847" s="84"/>
      <c r="O847" s="84"/>
      <c r="P847" s="84"/>
      <c r="Q847" s="85"/>
    </row>
    <row r="848" spans="1:17" x14ac:dyDescent="0.2">
      <c r="A848" s="112"/>
      <c r="B848" s="84"/>
      <c r="C848" s="628"/>
      <c r="D848" s="628"/>
      <c r="E848" s="92"/>
      <c r="F848" s="904"/>
      <c r="G848" s="84"/>
      <c r="H848" s="84"/>
      <c r="I848" s="84"/>
      <c r="J848" s="84"/>
      <c r="K848" s="84"/>
      <c r="L848" s="84"/>
      <c r="M848" s="84"/>
      <c r="N848" s="84"/>
      <c r="O848" s="84"/>
      <c r="P848" s="84"/>
      <c r="Q848" s="85"/>
    </row>
    <row r="849" spans="1:17" x14ac:dyDescent="0.2">
      <c r="A849" s="112"/>
      <c r="B849" s="84"/>
      <c r="C849" s="628"/>
      <c r="D849" s="628"/>
      <c r="E849" s="92"/>
      <c r="F849" s="904"/>
      <c r="G849" s="84"/>
      <c r="H849" s="84"/>
      <c r="I849" s="84"/>
      <c r="J849" s="84"/>
      <c r="K849" s="84"/>
      <c r="L849" s="84"/>
      <c r="M849" s="84"/>
      <c r="N849" s="84"/>
      <c r="O849" s="84"/>
      <c r="P849" s="84"/>
      <c r="Q849" s="85"/>
    </row>
    <row r="850" spans="1:17" x14ac:dyDescent="0.2">
      <c r="A850" s="112"/>
      <c r="B850" s="84"/>
      <c r="C850" s="628"/>
      <c r="D850" s="628"/>
      <c r="E850" s="92"/>
      <c r="F850" s="904"/>
      <c r="G850" s="84"/>
      <c r="H850" s="84"/>
      <c r="I850" s="84"/>
      <c r="J850" s="84"/>
      <c r="K850" s="84"/>
      <c r="L850" s="84"/>
      <c r="M850" s="84"/>
      <c r="N850" s="84"/>
      <c r="O850" s="84"/>
      <c r="P850" s="84"/>
      <c r="Q850" s="85"/>
    </row>
    <row r="851" spans="1:17" x14ac:dyDescent="0.2">
      <c r="A851" s="112"/>
      <c r="B851" s="84"/>
      <c r="C851" s="628"/>
      <c r="D851" s="628"/>
      <c r="E851" s="92"/>
      <c r="F851" s="904"/>
      <c r="G851" s="84"/>
      <c r="H851" s="84"/>
      <c r="I851" s="84"/>
      <c r="J851" s="84"/>
      <c r="K851" s="84"/>
      <c r="L851" s="84"/>
      <c r="M851" s="84"/>
      <c r="N851" s="84"/>
      <c r="O851" s="84"/>
      <c r="P851" s="84"/>
      <c r="Q851" s="85"/>
    </row>
    <row r="852" spans="1:17" x14ac:dyDescent="0.2">
      <c r="A852" s="112"/>
      <c r="B852" s="84"/>
      <c r="C852" s="628"/>
      <c r="D852" s="628"/>
      <c r="E852" s="92"/>
      <c r="F852" s="904"/>
      <c r="G852" s="84"/>
      <c r="H852" s="84"/>
      <c r="I852" s="84"/>
      <c r="J852" s="84"/>
      <c r="K852" s="84"/>
      <c r="L852" s="84"/>
      <c r="M852" s="84"/>
      <c r="N852" s="84"/>
      <c r="O852" s="84"/>
      <c r="P852" s="84"/>
      <c r="Q852" s="85"/>
    </row>
    <row r="853" spans="1:17" x14ac:dyDescent="0.2">
      <c r="A853" s="112"/>
      <c r="B853" s="84"/>
      <c r="C853" s="628"/>
      <c r="D853" s="628"/>
      <c r="E853" s="92"/>
      <c r="F853" s="904"/>
      <c r="G853" s="84"/>
      <c r="H853" s="84"/>
      <c r="I853" s="84"/>
      <c r="J853" s="84"/>
      <c r="K853" s="84"/>
      <c r="L853" s="84"/>
      <c r="M853" s="84"/>
      <c r="N853" s="84"/>
      <c r="O853" s="84"/>
      <c r="P853" s="84"/>
      <c r="Q853" s="85"/>
    </row>
    <row r="854" spans="1:17" x14ac:dyDescent="0.2">
      <c r="A854" s="112"/>
      <c r="B854" s="84"/>
      <c r="C854" s="628"/>
      <c r="D854" s="628"/>
      <c r="E854" s="92"/>
      <c r="F854" s="904"/>
      <c r="G854" s="84"/>
      <c r="H854" s="84"/>
      <c r="I854" s="84"/>
      <c r="J854" s="84"/>
      <c r="K854" s="84"/>
      <c r="L854" s="84"/>
      <c r="M854" s="84"/>
      <c r="N854" s="84"/>
      <c r="O854" s="84"/>
      <c r="P854" s="84"/>
      <c r="Q854" s="85"/>
    </row>
    <row r="855" spans="1:17" x14ac:dyDescent="0.2">
      <c r="A855" s="112"/>
      <c r="B855" s="84"/>
      <c r="C855" s="628"/>
      <c r="D855" s="628"/>
      <c r="E855" s="92"/>
      <c r="F855" s="904"/>
      <c r="G855" s="84"/>
      <c r="H855" s="84"/>
      <c r="I855" s="84"/>
      <c r="J855" s="84"/>
      <c r="K855" s="84"/>
      <c r="L855" s="84"/>
      <c r="M855" s="84"/>
      <c r="N855" s="84"/>
      <c r="O855" s="84"/>
      <c r="P855" s="84"/>
      <c r="Q855" s="85"/>
    </row>
    <row r="856" spans="1:17" x14ac:dyDescent="0.2">
      <c r="A856" s="112"/>
      <c r="B856" s="84"/>
      <c r="C856" s="628"/>
      <c r="D856" s="628"/>
      <c r="E856" s="92"/>
      <c r="F856" s="904"/>
      <c r="G856" s="84"/>
      <c r="H856" s="84"/>
      <c r="I856" s="84"/>
      <c r="J856" s="84"/>
      <c r="K856" s="84"/>
      <c r="L856" s="84"/>
      <c r="M856" s="84"/>
      <c r="N856" s="84"/>
      <c r="O856" s="84"/>
      <c r="P856" s="84"/>
      <c r="Q856" s="85"/>
    </row>
    <row r="857" spans="1:17" x14ac:dyDescent="0.2">
      <c r="A857" s="112"/>
      <c r="B857" s="84"/>
      <c r="C857" s="628"/>
      <c r="D857" s="628"/>
      <c r="E857" s="92"/>
      <c r="F857" s="904"/>
      <c r="G857" s="84"/>
      <c r="H857" s="84"/>
      <c r="I857" s="84"/>
      <c r="J857" s="84"/>
      <c r="K857" s="84"/>
      <c r="L857" s="84"/>
      <c r="M857" s="84"/>
      <c r="N857" s="84"/>
      <c r="O857" s="84"/>
      <c r="P857" s="84"/>
      <c r="Q857" s="85"/>
    </row>
    <row r="858" spans="1:17" x14ac:dyDescent="0.2">
      <c r="A858" s="112"/>
      <c r="B858" s="84"/>
      <c r="C858" s="628"/>
      <c r="D858" s="628"/>
      <c r="E858" s="92"/>
      <c r="F858" s="904"/>
      <c r="G858" s="84"/>
      <c r="H858" s="84"/>
      <c r="I858" s="84"/>
      <c r="J858" s="84"/>
      <c r="K858" s="84"/>
      <c r="L858" s="84"/>
      <c r="M858" s="84"/>
      <c r="N858" s="84"/>
      <c r="O858" s="84"/>
      <c r="P858" s="84"/>
      <c r="Q858" s="85"/>
    </row>
    <row r="859" spans="1:17" x14ac:dyDescent="0.2">
      <c r="A859" s="112"/>
      <c r="B859" s="84"/>
      <c r="C859" s="628"/>
      <c r="D859" s="628"/>
      <c r="E859" s="92"/>
      <c r="F859" s="904"/>
      <c r="G859" s="84"/>
      <c r="H859" s="84"/>
      <c r="I859" s="84"/>
      <c r="J859" s="84"/>
      <c r="K859" s="84"/>
      <c r="L859" s="84"/>
      <c r="M859" s="84"/>
      <c r="N859" s="84"/>
      <c r="O859" s="84"/>
      <c r="P859" s="84"/>
      <c r="Q859" s="85"/>
    </row>
    <row r="860" spans="1:17" x14ac:dyDescent="0.2">
      <c r="A860" s="112"/>
      <c r="B860" s="84"/>
      <c r="C860" s="628"/>
      <c r="D860" s="628"/>
      <c r="E860" s="92"/>
      <c r="F860" s="904"/>
      <c r="G860" s="84"/>
      <c r="H860" s="84"/>
      <c r="I860" s="84"/>
      <c r="J860" s="84"/>
      <c r="K860" s="84"/>
      <c r="L860" s="84"/>
      <c r="M860" s="84"/>
      <c r="N860" s="84"/>
      <c r="O860" s="84"/>
      <c r="P860" s="84"/>
      <c r="Q860" s="85"/>
    </row>
    <row r="861" spans="1:17" x14ac:dyDescent="0.2">
      <c r="A861" s="112"/>
      <c r="B861" s="84"/>
      <c r="C861" s="628"/>
      <c r="D861" s="628"/>
      <c r="E861" s="92"/>
      <c r="F861" s="904"/>
      <c r="G861" s="84"/>
      <c r="H861" s="84"/>
      <c r="I861" s="84"/>
      <c r="J861" s="84"/>
      <c r="K861" s="84"/>
      <c r="L861" s="84"/>
      <c r="M861" s="84"/>
      <c r="N861" s="84"/>
      <c r="O861" s="84"/>
      <c r="P861" s="84"/>
      <c r="Q861" s="85"/>
    </row>
    <row r="862" spans="1:17" x14ac:dyDescent="0.2">
      <c r="A862" s="112"/>
      <c r="B862" s="84"/>
      <c r="C862" s="628"/>
      <c r="D862" s="628"/>
      <c r="E862" s="92"/>
      <c r="F862" s="904"/>
      <c r="G862" s="84"/>
      <c r="H862" s="84"/>
      <c r="I862" s="84"/>
      <c r="J862" s="84"/>
      <c r="K862" s="84"/>
      <c r="L862" s="84"/>
      <c r="M862" s="84"/>
      <c r="N862" s="84"/>
      <c r="O862" s="84"/>
      <c r="P862" s="84"/>
      <c r="Q862" s="85"/>
    </row>
    <row r="863" spans="1:17" x14ac:dyDescent="0.2">
      <c r="A863" s="112"/>
      <c r="B863" s="84"/>
      <c r="C863" s="628"/>
      <c r="D863" s="628"/>
      <c r="E863" s="92"/>
      <c r="F863" s="904"/>
      <c r="G863" s="84"/>
      <c r="H863" s="84"/>
      <c r="I863" s="84"/>
      <c r="J863" s="84"/>
      <c r="K863" s="84"/>
      <c r="L863" s="84"/>
      <c r="M863" s="84"/>
      <c r="N863" s="84"/>
      <c r="O863" s="84"/>
      <c r="P863" s="84"/>
      <c r="Q863" s="85"/>
    </row>
    <row r="864" spans="1:17" x14ac:dyDescent="0.2">
      <c r="A864" s="112"/>
      <c r="B864" s="84"/>
      <c r="C864" s="628"/>
      <c r="D864" s="628"/>
      <c r="E864" s="92"/>
      <c r="F864" s="904"/>
      <c r="G864" s="84"/>
      <c r="H864" s="84"/>
      <c r="I864" s="84"/>
      <c r="J864" s="84"/>
      <c r="K864" s="84"/>
      <c r="L864" s="84"/>
      <c r="M864" s="84"/>
      <c r="N864" s="84"/>
      <c r="O864" s="84"/>
      <c r="P864" s="84"/>
      <c r="Q864" s="85"/>
    </row>
    <row r="865" spans="1:17" x14ac:dyDescent="0.2">
      <c r="A865" s="112"/>
      <c r="B865" s="84"/>
      <c r="C865" s="628"/>
      <c r="D865" s="628"/>
      <c r="E865" s="92"/>
      <c r="F865" s="904"/>
      <c r="G865" s="84"/>
      <c r="H865" s="84"/>
      <c r="I865" s="84"/>
      <c r="J865" s="84"/>
      <c r="K865" s="84"/>
      <c r="L865" s="84"/>
      <c r="M865" s="84"/>
      <c r="N865" s="84"/>
      <c r="O865" s="84"/>
      <c r="P865" s="84"/>
      <c r="Q865" s="85"/>
    </row>
    <row r="866" spans="1:17" x14ac:dyDescent="0.2">
      <c r="A866" s="112"/>
      <c r="B866" s="84"/>
      <c r="C866" s="628"/>
      <c r="D866" s="628"/>
      <c r="E866" s="92"/>
      <c r="F866" s="904"/>
      <c r="G866" s="84"/>
      <c r="H866" s="84"/>
      <c r="I866" s="84"/>
      <c r="J866" s="84"/>
      <c r="K866" s="84"/>
      <c r="L866" s="84"/>
      <c r="M866" s="84"/>
      <c r="N866" s="84"/>
      <c r="O866" s="84"/>
      <c r="P866" s="84"/>
      <c r="Q866" s="85"/>
    </row>
    <row r="867" spans="1:17" x14ac:dyDescent="0.2">
      <c r="A867" s="112"/>
      <c r="B867" s="84"/>
      <c r="C867" s="628"/>
      <c r="D867" s="628"/>
      <c r="E867" s="92"/>
      <c r="F867" s="904"/>
      <c r="G867" s="84"/>
      <c r="H867" s="84"/>
      <c r="I867" s="84"/>
      <c r="J867" s="84"/>
      <c r="K867" s="84"/>
      <c r="L867" s="84"/>
      <c r="M867" s="84"/>
      <c r="N867" s="84"/>
      <c r="O867" s="84"/>
      <c r="P867" s="84"/>
      <c r="Q867" s="85"/>
    </row>
    <row r="868" spans="1:17" x14ac:dyDescent="0.2">
      <c r="A868" s="112"/>
      <c r="B868" s="84"/>
      <c r="C868" s="628"/>
      <c r="D868" s="628"/>
      <c r="E868" s="92"/>
      <c r="F868" s="904"/>
      <c r="G868" s="84"/>
      <c r="H868" s="84"/>
      <c r="I868" s="84"/>
      <c r="J868" s="84"/>
      <c r="K868" s="84"/>
      <c r="L868" s="84"/>
      <c r="M868" s="84"/>
      <c r="N868" s="84"/>
      <c r="O868" s="84"/>
      <c r="P868" s="84"/>
      <c r="Q868" s="85"/>
    </row>
    <row r="869" spans="1:17" x14ac:dyDescent="0.2">
      <c r="A869" s="112"/>
      <c r="B869" s="84"/>
      <c r="C869" s="628"/>
      <c r="D869" s="628"/>
      <c r="E869" s="92"/>
      <c r="F869" s="904"/>
      <c r="G869" s="84"/>
      <c r="H869" s="84"/>
      <c r="I869" s="84"/>
      <c r="J869" s="84"/>
      <c r="K869" s="84"/>
      <c r="L869" s="84"/>
      <c r="M869" s="84"/>
      <c r="N869" s="84"/>
      <c r="O869" s="84"/>
      <c r="P869" s="84"/>
      <c r="Q869" s="85"/>
    </row>
    <row r="870" spans="1:17" x14ac:dyDescent="0.2">
      <c r="A870" s="112"/>
      <c r="B870" s="84"/>
      <c r="C870" s="628"/>
      <c r="D870" s="628"/>
      <c r="E870" s="92"/>
      <c r="F870" s="904"/>
      <c r="G870" s="84"/>
      <c r="H870" s="84"/>
      <c r="I870" s="84"/>
      <c r="J870" s="84"/>
      <c r="K870" s="84"/>
      <c r="L870" s="84"/>
      <c r="M870" s="84"/>
      <c r="N870" s="84"/>
      <c r="O870" s="84"/>
      <c r="P870" s="84"/>
      <c r="Q870" s="85"/>
    </row>
    <row r="871" spans="1:17" x14ac:dyDescent="0.2">
      <c r="A871" s="112"/>
      <c r="B871" s="84"/>
      <c r="C871" s="628"/>
      <c r="D871" s="628"/>
      <c r="E871" s="92"/>
      <c r="F871" s="904"/>
      <c r="G871" s="84"/>
      <c r="H871" s="84"/>
      <c r="I871" s="84"/>
      <c r="J871" s="84"/>
      <c r="K871" s="84"/>
      <c r="L871" s="84"/>
      <c r="M871" s="84"/>
      <c r="N871" s="84"/>
      <c r="O871" s="84"/>
      <c r="P871" s="84"/>
      <c r="Q871" s="85"/>
    </row>
    <row r="872" spans="1:17" x14ac:dyDescent="0.2">
      <c r="A872" s="112"/>
      <c r="B872" s="84"/>
      <c r="C872" s="628"/>
      <c r="D872" s="628"/>
      <c r="E872" s="92"/>
      <c r="F872" s="904"/>
      <c r="G872" s="84"/>
      <c r="H872" s="84"/>
      <c r="I872" s="84"/>
      <c r="J872" s="84"/>
      <c r="K872" s="84"/>
      <c r="L872" s="84"/>
      <c r="M872" s="84"/>
      <c r="N872" s="84"/>
      <c r="O872" s="84"/>
      <c r="P872" s="84"/>
      <c r="Q872" s="85"/>
    </row>
    <row r="873" spans="1:17" x14ac:dyDescent="0.2">
      <c r="A873" s="112"/>
      <c r="B873" s="84"/>
      <c r="C873" s="628"/>
      <c r="D873" s="628"/>
      <c r="E873" s="92"/>
      <c r="F873" s="904"/>
      <c r="G873" s="84"/>
      <c r="H873" s="84"/>
      <c r="I873" s="84"/>
      <c r="J873" s="84"/>
      <c r="K873" s="84"/>
      <c r="L873" s="84"/>
      <c r="M873" s="84"/>
      <c r="N873" s="84"/>
      <c r="O873" s="84"/>
      <c r="P873" s="84"/>
      <c r="Q873" s="85"/>
    </row>
    <row r="874" spans="1:17" x14ac:dyDescent="0.2">
      <c r="A874" s="112"/>
      <c r="B874" s="84"/>
      <c r="C874" s="628"/>
      <c r="D874" s="628"/>
      <c r="E874" s="92"/>
      <c r="F874" s="904"/>
      <c r="G874" s="84"/>
      <c r="H874" s="84"/>
      <c r="I874" s="84"/>
      <c r="J874" s="84"/>
      <c r="K874" s="84"/>
      <c r="L874" s="84"/>
      <c r="M874" s="84"/>
      <c r="N874" s="84"/>
      <c r="O874" s="84"/>
      <c r="P874" s="84"/>
      <c r="Q874" s="85"/>
    </row>
    <row r="875" spans="1:17" x14ac:dyDescent="0.2">
      <c r="A875" s="112"/>
      <c r="B875" s="84"/>
      <c r="C875" s="628"/>
      <c r="D875" s="628"/>
      <c r="E875" s="92"/>
      <c r="F875" s="904"/>
      <c r="G875" s="84"/>
      <c r="H875" s="84"/>
      <c r="I875" s="84"/>
      <c r="J875" s="84"/>
      <c r="K875" s="84"/>
      <c r="L875" s="84"/>
      <c r="M875" s="84"/>
      <c r="N875" s="84"/>
      <c r="O875" s="84"/>
      <c r="P875" s="84"/>
      <c r="Q875" s="85"/>
    </row>
    <row r="876" spans="1:17" x14ac:dyDescent="0.2">
      <c r="A876" s="112"/>
      <c r="B876" s="84"/>
      <c r="C876" s="628"/>
      <c r="D876" s="628"/>
      <c r="E876" s="92"/>
      <c r="F876" s="904"/>
      <c r="G876" s="84"/>
      <c r="H876" s="84"/>
      <c r="I876" s="84"/>
      <c r="J876" s="84"/>
      <c r="K876" s="84"/>
      <c r="L876" s="84"/>
      <c r="M876" s="84"/>
      <c r="N876" s="84"/>
      <c r="O876" s="84"/>
      <c r="P876" s="84"/>
      <c r="Q876" s="85"/>
    </row>
    <row r="877" spans="1:17" x14ac:dyDescent="0.2">
      <c r="A877" s="112"/>
      <c r="B877" s="84"/>
      <c r="C877" s="628"/>
      <c r="D877" s="628"/>
      <c r="E877" s="92"/>
      <c r="F877" s="904"/>
      <c r="G877" s="84"/>
      <c r="H877" s="84"/>
      <c r="I877" s="84"/>
      <c r="J877" s="84"/>
      <c r="K877" s="84"/>
      <c r="L877" s="84"/>
      <c r="M877" s="84"/>
      <c r="N877" s="84"/>
      <c r="O877" s="84"/>
      <c r="P877" s="84"/>
      <c r="Q877" s="85"/>
    </row>
    <row r="878" spans="1:17" x14ac:dyDescent="0.2">
      <c r="A878" s="112"/>
      <c r="B878" s="84"/>
      <c r="C878" s="628"/>
      <c r="D878" s="628"/>
      <c r="E878" s="92"/>
      <c r="F878" s="904"/>
      <c r="G878" s="84"/>
      <c r="H878" s="84"/>
      <c r="I878" s="84"/>
      <c r="J878" s="84"/>
      <c r="K878" s="84"/>
      <c r="L878" s="84"/>
      <c r="M878" s="84"/>
      <c r="N878" s="84"/>
      <c r="O878" s="84"/>
      <c r="P878" s="84"/>
      <c r="Q878" s="85"/>
    </row>
    <row r="879" spans="1:17" x14ac:dyDescent="0.2">
      <c r="A879" s="112"/>
      <c r="B879" s="84"/>
      <c r="C879" s="628"/>
      <c r="D879" s="628"/>
      <c r="E879" s="92"/>
      <c r="F879" s="904"/>
      <c r="G879" s="84"/>
      <c r="H879" s="84"/>
      <c r="I879" s="84"/>
      <c r="J879" s="84"/>
      <c r="K879" s="84"/>
      <c r="L879" s="84"/>
      <c r="M879" s="84"/>
      <c r="N879" s="84"/>
      <c r="O879" s="84"/>
      <c r="P879" s="84"/>
      <c r="Q879" s="85"/>
    </row>
    <row r="880" spans="1:17" x14ac:dyDescent="0.2">
      <c r="A880" s="112"/>
      <c r="B880" s="84"/>
      <c r="C880" s="628"/>
      <c r="D880" s="628"/>
      <c r="E880" s="92"/>
      <c r="F880" s="904"/>
      <c r="G880" s="84"/>
      <c r="H880" s="84"/>
      <c r="I880" s="84"/>
      <c r="J880" s="84"/>
      <c r="K880" s="84"/>
      <c r="L880" s="84"/>
      <c r="M880" s="84"/>
      <c r="N880" s="84"/>
      <c r="O880" s="84"/>
      <c r="P880" s="84"/>
      <c r="Q880" s="85"/>
    </row>
    <row r="881" spans="1:17" x14ac:dyDescent="0.2">
      <c r="A881" s="112"/>
      <c r="B881" s="84"/>
      <c r="C881" s="628"/>
      <c r="D881" s="628"/>
      <c r="E881" s="92"/>
      <c r="F881" s="904"/>
      <c r="G881" s="84"/>
      <c r="H881" s="84"/>
      <c r="I881" s="84"/>
      <c r="J881" s="84"/>
      <c r="K881" s="84"/>
      <c r="L881" s="84"/>
      <c r="M881" s="84"/>
      <c r="N881" s="84"/>
      <c r="O881" s="84"/>
      <c r="P881" s="84"/>
      <c r="Q881" s="85"/>
    </row>
    <row r="882" spans="1:17" x14ac:dyDescent="0.2">
      <c r="A882" s="112"/>
      <c r="B882" s="84"/>
      <c r="C882" s="628"/>
      <c r="D882" s="628"/>
      <c r="E882" s="92"/>
      <c r="F882" s="904"/>
      <c r="G882" s="84"/>
      <c r="H882" s="84"/>
      <c r="I882" s="84"/>
      <c r="J882" s="84"/>
      <c r="K882" s="84"/>
      <c r="L882" s="84"/>
      <c r="M882" s="84"/>
      <c r="N882" s="84"/>
      <c r="O882" s="84"/>
      <c r="P882" s="84"/>
      <c r="Q882" s="85"/>
    </row>
    <row r="883" spans="1:17" x14ac:dyDescent="0.2">
      <c r="A883" s="112"/>
      <c r="B883" s="84"/>
      <c r="C883" s="628"/>
      <c r="D883" s="628"/>
      <c r="E883" s="92"/>
      <c r="F883" s="904"/>
      <c r="G883" s="84"/>
      <c r="H883" s="84"/>
      <c r="I883" s="84"/>
      <c r="J883" s="84"/>
      <c r="K883" s="84"/>
      <c r="L883" s="84"/>
      <c r="M883" s="84"/>
      <c r="N883" s="84"/>
      <c r="O883" s="84"/>
      <c r="P883" s="84"/>
      <c r="Q883" s="85"/>
    </row>
    <row r="884" spans="1:17" x14ac:dyDescent="0.2">
      <c r="A884" s="112"/>
      <c r="B884" s="84"/>
      <c r="C884" s="628"/>
      <c r="D884" s="628"/>
      <c r="E884" s="92"/>
      <c r="F884" s="904"/>
      <c r="G884" s="84"/>
      <c r="H884" s="84"/>
      <c r="I884" s="84"/>
      <c r="J884" s="84"/>
      <c r="K884" s="84"/>
      <c r="L884" s="84"/>
      <c r="M884" s="84"/>
      <c r="N884" s="84"/>
      <c r="O884" s="84"/>
      <c r="P884" s="84"/>
      <c r="Q884" s="85"/>
    </row>
    <row r="885" spans="1:17" x14ac:dyDescent="0.2">
      <c r="A885" s="112"/>
      <c r="B885" s="84"/>
      <c r="C885" s="628"/>
      <c r="D885" s="628"/>
      <c r="E885" s="92"/>
      <c r="F885" s="904"/>
      <c r="G885" s="84"/>
      <c r="H885" s="84"/>
      <c r="I885" s="84"/>
      <c r="J885" s="84"/>
      <c r="K885" s="84"/>
      <c r="L885" s="84"/>
      <c r="M885" s="84"/>
      <c r="N885" s="84"/>
      <c r="O885" s="84"/>
      <c r="P885" s="84"/>
      <c r="Q885" s="85"/>
    </row>
    <row r="886" spans="1:17" x14ac:dyDescent="0.2">
      <c r="A886" s="112"/>
      <c r="B886" s="84"/>
      <c r="C886" s="628"/>
      <c r="D886" s="628"/>
      <c r="E886" s="92"/>
      <c r="F886" s="904"/>
      <c r="G886" s="84"/>
      <c r="H886" s="84"/>
      <c r="I886" s="84"/>
      <c r="J886" s="84"/>
      <c r="K886" s="84"/>
      <c r="L886" s="84"/>
      <c r="M886" s="84"/>
      <c r="N886" s="84"/>
      <c r="O886" s="84"/>
      <c r="P886" s="84"/>
      <c r="Q886" s="85"/>
    </row>
    <row r="887" spans="1:17" x14ac:dyDescent="0.2">
      <c r="A887" s="112"/>
      <c r="B887" s="84"/>
      <c r="C887" s="628"/>
      <c r="D887" s="628"/>
      <c r="E887" s="92"/>
      <c r="F887" s="904"/>
      <c r="G887" s="84"/>
      <c r="H887" s="84"/>
      <c r="I887" s="84"/>
      <c r="J887" s="84"/>
      <c r="K887" s="84"/>
      <c r="L887" s="84"/>
      <c r="M887" s="84"/>
      <c r="N887" s="84"/>
      <c r="O887" s="84"/>
      <c r="P887" s="84"/>
      <c r="Q887" s="85"/>
    </row>
    <row r="888" spans="1:17" x14ac:dyDescent="0.2">
      <c r="A888" s="112"/>
      <c r="B888" s="84"/>
      <c r="C888" s="628"/>
      <c r="D888" s="628"/>
      <c r="E888" s="92"/>
      <c r="F888" s="904"/>
      <c r="G888" s="84"/>
      <c r="H888" s="84"/>
      <c r="I888" s="84"/>
      <c r="J888" s="84"/>
      <c r="K888" s="84"/>
      <c r="L888" s="84"/>
      <c r="M888" s="84"/>
      <c r="N888" s="84"/>
      <c r="O888" s="84"/>
      <c r="P888" s="84"/>
      <c r="Q888" s="85"/>
    </row>
    <row r="889" spans="1:17" x14ac:dyDescent="0.2">
      <c r="A889" s="112"/>
      <c r="B889" s="84"/>
      <c r="C889" s="628"/>
      <c r="D889" s="628"/>
      <c r="E889" s="92"/>
      <c r="F889" s="904"/>
      <c r="G889" s="84"/>
      <c r="H889" s="84"/>
      <c r="I889" s="84"/>
      <c r="J889" s="84"/>
      <c r="K889" s="84"/>
      <c r="L889" s="84"/>
      <c r="M889" s="84"/>
      <c r="N889" s="84"/>
      <c r="O889" s="84"/>
      <c r="P889" s="84"/>
      <c r="Q889" s="85"/>
    </row>
    <row r="890" spans="1:17" x14ac:dyDescent="0.2">
      <c r="A890" s="112"/>
      <c r="B890" s="84"/>
      <c r="C890" s="628"/>
      <c r="D890" s="628"/>
      <c r="E890" s="92"/>
      <c r="F890" s="904"/>
      <c r="G890" s="84"/>
      <c r="H890" s="84"/>
      <c r="I890" s="84"/>
      <c r="J890" s="84"/>
      <c r="K890" s="84"/>
      <c r="L890" s="84"/>
      <c r="M890" s="84"/>
      <c r="N890" s="84"/>
      <c r="O890" s="84"/>
      <c r="P890" s="84"/>
      <c r="Q890" s="85"/>
    </row>
    <row r="891" spans="1:17" x14ac:dyDescent="0.2">
      <c r="A891" s="112"/>
      <c r="B891" s="84"/>
      <c r="C891" s="628"/>
      <c r="D891" s="628"/>
      <c r="E891" s="92"/>
      <c r="F891" s="904"/>
      <c r="G891" s="84"/>
      <c r="H891" s="84"/>
      <c r="I891" s="84"/>
      <c r="J891" s="84"/>
      <c r="K891" s="84"/>
      <c r="L891" s="84"/>
      <c r="M891" s="84"/>
      <c r="N891" s="84"/>
      <c r="O891" s="84"/>
      <c r="P891" s="84"/>
      <c r="Q891" s="85"/>
    </row>
    <row r="892" spans="1:17" x14ac:dyDescent="0.2">
      <c r="A892" s="112"/>
      <c r="B892" s="84"/>
      <c r="C892" s="628"/>
      <c r="D892" s="628"/>
      <c r="E892" s="92"/>
      <c r="F892" s="904"/>
      <c r="G892" s="84"/>
      <c r="H892" s="84"/>
      <c r="I892" s="84"/>
      <c r="J892" s="84"/>
      <c r="K892" s="84"/>
      <c r="L892" s="84"/>
      <c r="M892" s="84"/>
      <c r="N892" s="84"/>
      <c r="O892" s="84"/>
      <c r="P892" s="84"/>
      <c r="Q892" s="85"/>
    </row>
    <row r="893" spans="1:17" x14ac:dyDescent="0.2">
      <c r="A893" s="112"/>
      <c r="B893" s="84"/>
      <c r="C893" s="628"/>
      <c r="D893" s="628"/>
      <c r="E893" s="92"/>
      <c r="F893" s="904"/>
      <c r="G893" s="84"/>
      <c r="H893" s="84"/>
      <c r="I893" s="84"/>
      <c r="J893" s="84"/>
      <c r="K893" s="84"/>
      <c r="L893" s="84"/>
      <c r="M893" s="84"/>
      <c r="N893" s="84"/>
      <c r="O893" s="84"/>
      <c r="P893" s="84"/>
      <c r="Q893" s="85"/>
    </row>
    <row r="894" spans="1:17" x14ac:dyDescent="0.2">
      <c r="A894" s="112"/>
      <c r="B894" s="84"/>
      <c r="C894" s="628"/>
      <c r="D894" s="628"/>
      <c r="E894" s="92"/>
      <c r="F894" s="904"/>
      <c r="G894" s="84"/>
      <c r="H894" s="84"/>
      <c r="I894" s="84"/>
      <c r="J894" s="84"/>
      <c r="K894" s="84"/>
      <c r="L894" s="84"/>
      <c r="M894" s="84"/>
      <c r="N894" s="84"/>
      <c r="O894" s="84"/>
      <c r="P894" s="84"/>
      <c r="Q894" s="85"/>
    </row>
    <row r="895" spans="1:17" x14ac:dyDescent="0.2">
      <c r="A895" s="112"/>
      <c r="B895" s="84"/>
      <c r="C895" s="628"/>
      <c r="D895" s="628"/>
      <c r="E895" s="92"/>
      <c r="F895" s="904"/>
      <c r="G895" s="84"/>
      <c r="H895" s="84"/>
      <c r="I895" s="84"/>
      <c r="J895" s="84"/>
      <c r="K895" s="84"/>
      <c r="L895" s="84"/>
      <c r="M895" s="84"/>
      <c r="N895" s="84"/>
      <c r="O895" s="84"/>
      <c r="P895" s="84"/>
      <c r="Q895" s="85"/>
    </row>
    <row r="896" spans="1:17" x14ac:dyDescent="0.2">
      <c r="A896" s="112"/>
      <c r="B896" s="84"/>
      <c r="C896" s="628"/>
      <c r="D896" s="628"/>
      <c r="E896" s="92"/>
      <c r="F896" s="904"/>
      <c r="G896" s="84"/>
      <c r="H896" s="84"/>
      <c r="I896" s="84"/>
      <c r="J896" s="84"/>
      <c r="K896" s="84"/>
      <c r="L896" s="84"/>
      <c r="M896" s="84"/>
      <c r="N896" s="84"/>
      <c r="O896" s="84"/>
      <c r="P896" s="84"/>
      <c r="Q896" s="85"/>
    </row>
    <row r="897" spans="1:17" x14ac:dyDescent="0.2">
      <c r="A897" s="112"/>
      <c r="B897" s="84"/>
      <c r="C897" s="628"/>
      <c r="D897" s="628"/>
      <c r="E897" s="92"/>
      <c r="F897" s="904"/>
      <c r="G897" s="84"/>
      <c r="H897" s="84"/>
      <c r="I897" s="84"/>
      <c r="J897" s="84"/>
      <c r="K897" s="84"/>
      <c r="L897" s="84"/>
      <c r="M897" s="84"/>
      <c r="N897" s="84"/>
      <c r="O897" s="84"/>
      <c r="P897" s="84"/>
      <c r="Q897" s="85"/>
    </row>
    <row r="898" spans="1:17" x14ac:dyDescent="0.2">
      <c r="A898" s="112"/>
      <c r="B898" s="84"/>
      <c r="C898" s="628"/>
      <c r="D898" s="628"/>
      <c r="E898" s="92"/>
      <c r="F898" s="904"/>
      <c r="G898" s="84"/>
      <c r="H898" s="84"/>
      <c r="I898" s="84"/>
      <c r="J898" s="84"/>
      <c r="K898" s="84"/>
      <c r="L898" s="84"/>
      <c r="M898" s="84"/>
      <c r="N898" s="84"/>
      <c r="O898" s="84"/>
      <c r="P898" s="84"/>
      <c r="Q898" s="85"/>
    </row>
    <row r="899" spans="1:17" x14ac:dyDescent="0.2">
      <c r="A899" s="112"/>
      <c r="B899" s="84"/>
      <c r="C899" s="628"/>
      <c r="D899" s="628"/>
      <c r="E899" s="92"/>
      <c r="F899" s="904"/>
      <c r="G899" s="84"/>
      <c r="H899" s="84"/>
      <c r="I899" s="84"/>
      <c r="J899" s="84"/>
      <c r="K899" s="84"/>
      <c r="L899" s="84"/>
      <c r="M899" s="84"/>
      <c r="N899" s="84"/>
      <c r="O899" s="84"/>
      <c r="P899" s="84"/>
      <c r="Q899" s="85"/>
    </row>
    <row r="900" spans="1:17" x14ac:dyDescent="0.2">
      <c r="A900" s="112"/>
      <c r="B900" s="84"/>
      <c r="C900" s="628"/>
      <c r="D900" s="628"/>
      <c r="E900" s="92"/>
      <c r="F900" s="904"/>
      <c r="G900" s="84"/>
      <c r="H900" s="84"/>
      <c r="I900" s="84"/>
      <c r="J900" s="84"/>
      <c r="K900" s="84"/>
      <c r="L900" s="84"/>
      <c r="M900" s="84"/>
      <c r="N900" s="84"/>
      <c r="O900" s="84"/>
      <c r="P900" s="84"/>
      <c r="Q900" s="85"/>
    </row>
    <row r="901" spans="1:17" x14ac:dyDescent="0.2">
      <c r="A901" s="112"/>
      <c r="B901" s="84"/>
      <c r="C901" s="628"/>
      <c r="D901" s="628"/>
      <c r="E901" s="92"/>
      <c r="F901" s="904"/>
      <c r="G901" s="84"/>
      <c r="H901" s="84"/>
      <c r="I901" s="84"/>
      <c r="J901" s="84"/>
      <c r="K901" s="84"/>
      <c r="L901" s="84"/>
      <c r="M901" s="84"/>
      <c r="N901" s="84"/>
      <c r="O901" s="84"/>
      <c r="P901" s="84"/>
      <c r="Q901" s="85"/>
    </row>
    <row r="902" spans="1:17" x14ac:dyDescent="0.2">
      <c r="A902" s="112"/>
      <c r="B902" s="84"/>
      <c r="C902" s="628"/>
      <c r="D902" s="628"/>
      <c r="E902" s="92"/>
      <c r="F902" s="904"/>
      <c r="G902" s="84"/>
      <c r="H902" s="84"/>
      <c r="I902" s="84"/>
      <c r="J902" s="84"/>
      <c r="K902" s="84"/>
      <c r="L902" s="84"/>
      <c r="M902" s="84"/>
      <c r="N902" s="84"/>
      <c r="O902" s="84"/>
      <c r="P902" s="84"/>
      <c r="Q902" s="85"/>
    </row>
    <row r="903" spans="1:17" x14ac:dyDescent="0.2">
      <c r="A903" s="112"/>
      <c r="B903" s="84"/>
      <c r="C903" s="628"/>
      <c r="D903" s="628"/>
      <c r="E903" s="92"/>
      <c r="F903" s="904"/>
      <c r="G903" s="84"/>
      <c r="H903" s="84"/>
      <c r="I903" s="84"/>
      <c r="J903" s="84"/>
      <c r="K903" s="84"/>
      <c r="L903" s="84"/>
      <c r="M903" s="84"/>
      <c r="N903" s="84"/>
      <c r="O903" s="84"/>
      <c r="P903" s="84"/>
      <c r="Q903" s="85"/>
    </row>
    <row r="904" spans="1:17" x14ac:dyDescent="0.2">
      <c r="A904" s="112"/>
      <c r="B904" s="84"/>
      <c r="C904" s="628"/>
      <c r="D904" s="628"/>
      <c r="E904" s="92"/>
      <c r="F904" s="904"/>
      <c r="G904" s="84"/>
      <c r="H904" s="84"/>
      <c r="I904" s="84"/>
      <c r="J904" s="84"/>
      <c r="K904" s="84"/>
      <c r="L904" s="84"/>
      <c r="M904" s="84"/>
      <c r="N904" s="84"/>
      <c r="O904" s="84"/>
      <c r="P904" s="84"/>
      <c r="Q904" s="85"/>
    </row>
    <row r="905" spans="1:17" x14ac:dyDescent="0.2">
      <c r="A905" s="112"/>
      <c r="B905" s="84"/>
      <c r="C905" s="628"/>
      <c r="D905" s="628"/>
      <c r="E905" s="92"/>
      <c r="F905" s="904"/>
      <c r="G905" s="84"/>
      <c r="H905" s="84"/>
      <c r="I905" s="84"/>
      <c r="J905" s="84"/>
      <c r="K905" s="84"/>
      <c r="L905" s="84"/>
      <c r="M905" s="84"/>
      <c r="N905" s="84"/>
      <c r="O905" s="84"/>
      <c r="P905" s="84"/>
      <c r="Q905" s="85"/>
    </row>
    <row r="906" spans="1:17" x14ac:dyDescent="0.2">
      <c r="A906" s="112"/>
      <c r="B906" s="84"/>
      <c r="C906" s="628"/>
      <c r="D906" s="628"/>
      <c r="E906" s="92"/>
      <c r="F906" s="904"/>
      <c r="G906" s="84"/>
      <c r="H906" s="84"/>
      <c r="I906" s="84"/>
      <c r="J906" s="84"/>
      <c r="K906" s="84"/>
      <c r="L906" s="84"/>
      <c r="M906" s="84"/>
      <c r="N906" s="84"/>
      <c r="O906" s="84"/>
      <c r="P906" s="84"/>
      <c r="Q906" s="85"/>
    </row>
    <row r="907" spans="1:17" x14ac:dyDescent="0.2">
      <c r="A907" s="112"/>
      <c r="B907" s="84"/>
      <c r="C907" s="628"/>
      <c r="D907" s="628"/>
      <c r="E907" s="92"/>
      <c r="F907" s="904"/>
      <c r="G907" s="84"/>
      <c r="H907" s="84"/>
      <c r="I907" s="84"/>
      <c r="J907" s="84"/>
      <c r="K907" s="84"/>
      <c r="L907" s="84"/>
      <c r="M907" s="84"/>
      <c r="N907" s="84"/>
      <c r="O907" s="84"/>
      <c r="P907" s="84"/>
      <c r="Q907" s="85"/>
    </row>
    <row r="908" spans="1:17" x14ac:dyDescent="0.2">
      <c r="A908" s="112"/>
      <c r="B908" s="84"/>
      <c r="C908" s="628"/>
      <c r="D908" s="628"/>
      <c r="E908" s="92"/>
      <c r="F908" s="904"/>
      <c r="G908" s="84"/>
      <c r="H908" s="84"/>
      <c r="I908" s="84"/>
      <c r="J908" s="84"/>
      <c r="K908" s="84"/>
      <c r="L908" s="84"/>
      <c r="M908" s="84"/>
      <c r="N908" s="84"/>
      <c r="O908" s="84"/>
      <c r="P908" s="84"/>
      <c r="Q908" s="85"/>
    </row>
    <row r="909" spans="1:17" x14ac:dyDescent="0.2">
      <c r="A909" s="112"/>
      <c r="B909" s="84"/>
      <c r="C909" s="628"/>
      <c r="D909" s="628"/>
      <c r="E909" s="92"/>
      <c r="F909" s="904"/>
      <c r="G909" s="84"/>
      <c r="H909" s="84"/>
      <c r="I909" s="84"/>
      <c r="J909" s="84"/>
      <c r="K909" s="84"/>
      <c r="L909" s="84"/>
      <c r="M909" s="84"/>
      <c r="N909" s="84"/>
      <c r="O909" s="84"/>
      <c r="P909" s="84"/>
      <c r="Q909" s="85"/>
    </row>
    <row r="910" spans="1:17" x14ac:dyDescent="0.2">
      <c r="A910" s="112"/>
      <c r="B910" s="84"/>
      <c r="C910" s="628"/>
      <c r="D910" s="628"/>
      <c r="E910" s="92"/>
      <c r="F910" s="904"/>
      <c r="G910" s="84"/>
      <c r="H910" s="84"/>
      <c r="I910" s="84"/>
      <c r="J910" s="84"/>
      <c r="K910" s="84"/>
      <c r="L910" s="84"/>
      <c r="M910" s="84"/>
      <c r="N910" s="84"/>
      <c r="O910" s="84"/>
      <c r="P910" s="84"/>
      <c r="Q910" s="85"/>
    </row>
    <row r="911" spans="1:17" x14ac:dyDescent="0.2">
      <c r="A911" s="112"/>
      <c r="B911" s="84"/>
      <c r="C911" s="628"/>
      <c r="D911" s="628"/>
      <c r="E911" s="92"/>
      <c r="F911" s="904"/>
      <c r="G911" s="84"/>
      <c r="H911" s="84"/>
      <c r="I911" s="84"/>
      <c r="J911" s="84"/>
      <c r="K911" s="84"/>
      <c r="L911" s="84"/>
      <c r="M911" s="84"/>
      <c r="N911" s="84"/>
      <c r="O911" s="84"/>
      <c r="P911" s="84"/>
      <c r="Q911" s="85"/>
    </row>
    <row r="912" spans="1:17" x14ac:dyDescent="0.2">
      <c r="A912" s="112"/>
      <c r="B912" s="84"/>
      <c r="C912" s="628"/>
      <c r="D912" s="628"/>
      <c r="E912" s="92"/>
      <c r="F912" s="904"/>
      <c r="G912" s="84"/>
      <c r="H912" s="84"/>
      <c r="I912" s="84"/>
      <c r="J912" s="84"/>
      <c r="K912" s="84"/>
      <c r="L912" s="84"/>
      <c r="M912" s="84"/>
      <c r="N912" s="84"/>
      <c r="O912" s="84"/>
      <c r="P912" s="84"/>
      <c r="Q912" s="85"/>
    </row>
    <row r="913" spans="1:17" x14ac:dyDescent="0.2">
      <c r="A913" s="112"/>
      <c r="B913" s="84"/>
      <c r="C913" s="628"/>
      <c r="D913" s="628"/>
      <c r="E913" s="92"/>
      <c r="F913" s="904"/>
      <c r="G913" s="84"/>
      <c r="H913" s="84"/>
      <c r="I913" s="84"/>
      <c r="J913" s="84"/>
      <c r="K913" s="84"/>
      <c r="L913" s="84"/>
      <c r="M913" s="84"/>
      <c r="N913" s="84"/>
      <c r="O913" s="84"/>
      <c r="P913" s="84"/>
      <c r="Q913" s="85"/>
    </row>
    <row r="914" spans="1:17" x14ac:dyDescent="0.2">
      <c r="A914" s="112"/>
      <c r="B914" s="84"/>
      <c r="C914" s="628"/>
      <c r="D914" s="628"/>
      <c r="E914" s="92"/>
      <c r="F914" s="904"/>
      <c r="G914" s="84"/>
      <c r="H914" s="84"/>
      <c r="I914" s="84"/>
      <c r="J914" s="84"/>
      <c r="K914" s="84"/>
      <c r="L914" s="84"/>
      <c r="M914" s="84"/>
      <c r="N914" s="84"/>
      <c r="O914" s="84"/>
      <c r="P914" s="84"/>
      <c r="Q914" s="85"/>
    </row>
    <row r="915" spans="1:17" x14ac:dyDescent="0.2">
      <c r="A915" s="112"/>
      <c r="B915" s="84"/>
      <c r="C915" s="628"/>
      <c r="D915" s="628"/>
      <c r="E915" s="92"/>
      <c r="F915" s="904"/>
      <c r="G915" s="84"/>
      <c r="H915" s="84"/>
      <c r="I915" s="84"/>
      <c r="J915" s="84"/>
      <c r="K915" s="84"/>
      <c r="L915" s="84"/>
      <c r="M915" s="84"/>
      <c r="N915" s="84"/>
      <c r="O915" s="84"/>
      <c r="P915" s="84"/>
      <c r="Q915" s="85"/>
    </row>
    <row r="916" spans="1:17" x14ac:dyDescent="0.2">
      <c r="A916" s="112"/>
      <c r="B916" s="84"/>
      <c r="C916" s="628"/>
      <c r="D916" s="628"/>
      <c r="E916" s="92"/>
      <c r="F916" s="904"/>
      <c r="G916" s="84"/>
      <c r="H916" s="84"/>
      <c r="I916" s="84"/>
      <c r="J916" s="84"/>
      <c r="K916" s="84"/>
      <c r="L916" s="84"/>
      <c r="M916" s="84"/>
      <c r="N916" s="84"/>
      <c r="O916" s="84"/>
      <c r="P916" s="84"/>
      <c r="Q916" s="85"/>
    </row>
    <row r="917" spans="1:17" x14ac:dyDescent="0.2">
      <c r="A917" s="112"/>
      <c r="B917" s="84"/>
      <c r="C917" s="628"/>
      <c r="D917" s="628"/>
      <c r="E917" s="92"/>
      <c r="F917" s="904"/>
      <c r="G917" s="84"/>
      <c r="H917" s="84"/>
      <c r="I917" s="84"/>
      <c r="J917" s="84"/>
      <c r="K917" s="84"/>
      <c r="L917" s="84"/>
      <c r="M917" s="84"/>
      <c r="N917" s="84"/>
      <c r="O917" s="84"/>
      <c r="P917" s="84"/>
      <c r="Q917" s="85"/>
    </row>
    <row r="918" spans="1:17" x14ac:dyDescent="0.2">
      <c r="A918" s="112"/>
      <c r="B918" s="84"/>
      <c r="C918" s="628"/>
      <c r="D918" s="628"/>
      <c r="E918" s="92"/>
      <c r="F918" s="904"/>
      <c r="G918" s="84"/>
      <c r="H918" s="84"/>
      <c r="I918" s="84"/>
      <c r="J918" s="84"/>
      <c r="K918" s="84"/>
      <c r="L918" s="84"/>
      <c r="M918" s="84"/>
      <c r="N918" s="84"/>
      <c r="O918" s="84"/>
      <c r="P918" s="84"/>
      <c r="Q918" s="85"/>
    </row>
    <row r="919" spans="1:17" x14ac:dyDescent="0.2">
      <c r="A919" s="112"/>
      <c r="B919" s="84"/>
      <c r="C919" s="628"/>
      <c r="D919" s="628"/>
      <c r="E919" s="92"/>
      <c r="F919" s="904"/>
      <c r="G919" s="84"/>
      <c r="H919" s="84"/>
      <c r="I919" s="84"/>
      <c r="J919" s="84"/>
      <c r="K919" s="84"/>
      <c r="L919" s="84"/>
      <c r="M919" s="84"/>
      <c r="N919" s="84"/>
      <c r="O919" s="84"/>
      <c r="P919" s="84"/>
      <c r="Q919" s="85"/>
    </row>
    <row r="920" spans="1:17" x14ac:dyDescent="0.2">
      <c r="A920" s="112"/>
      <c r="B920" s="84"/>
      <c r="C920" s="628"/>
      <c r="D920" s="628"/>
      <c r="E920" s="92"/>
      <c r="F920" s="904"/>
      <c r="G920" s="84"/>
      <c r="H920" s="84"/>
      <c r="I920" s="84"/>
      <c r="J920" s="84"/>
      <c r="K920" s="84"/>
      <c r="L920" s="84"/>
      <c r="M920" s="84"/>
      <c r="N920" s="84"/>
      <c r="O920" s="84"/>
      <c r="P920" s="84"/>
      <c r="Q920" s="85"/>
    </row>
    <row r="921" spans="1:17" x14ac:dyDescent="0.2">
      <c r="A921" s="112"/>
      <c r="B921" s="84"/>
      <c r="C921" s="628"/>
      <c r="D921" s="628"/>
      <c r="E921" s="92"/>
      <c r="F921" s="904"/>
      <c r="G921" s="84"/>
      <c r="H921" s="84"/>
      <c r="I921" s="84"/>
      <c r="J921" s="84"/>
      <c r="K921" s="84"/>
      <c r="L921" s="84"/>
      <c r="M921" s="84"/>
      <c r="N921" s="84"/>
      <c r="O921" s="84"/>
      <c r="P921" s="84"/>
      <c r="Q921" s="85"/>
    </row>
    <row r="922" spans="1:17" x14ac:dyDescent="0.2">
      <c r="A922" s="112"/>
      <c r="B922" s="84"/>
      <c r="C922" s="628"/>
      <c r="D922" s="628"/>
      <c r="E922" s="92"/>
      <c r="F922" s="904"/>
      <c r="G922" s="84"/>
      <c r="H922" s="84"/>
      <c r="I922" s="84"/>
      <c r="J922" s="84"/>
      <c r="K922" s="84"/>
      <c r="L922" s="84"/>
      <c r="M922" s="84"/>
      <c r="N922" s="84"/>
      <c r="O922" s="84"/>
      <c r="P922" s="84"/>
      <c r="Q922" s="85"/>
    </row>
    <row r="923" spans="1:17" x14ac:dyDescent="0.2">
      <c r="A923" s="112"/>
      <c r="B923" s="84"/>
      <c r="C923" s="628"/>
      <c r="D923" s="628"/>
      <c r="E923" s="92"/>
      <c r="F923" s="904"/>
      <c r="G923" s="84"/>
      <c r="H923" s="84"/>
      <c r="I923" s="84"/>
      <c r="J923" s="84"/>
      <c r="K923" s="84"/>
      <c r="L923" s="84"/>
      <c r="M923" s="84"/>
      <c r="N923" s="84"/>
      <c r="O923" s="84"/>
      <c r="P923" s="84"/>
      <c r="Q923" s="85"/>
    </row>
    <row r="924" spans="1:17" x14ac:dyDescent="0.2">
      <c r="A924" s="112"/>
      <c r="B924" s="84"/>
      <c r="C924" s="628"/>
      <c r="D924" s="628"/>
      <c r="E924" s="92"/>
      <c r="F924" s="904"/>
      <c r="G924" s="84"/>
      <c r="H924" s="84"/>
      <c r="I924" s="84"/>
      <c r="J924" s="84"/>
      <c r="K924" s="84"/>
      <c r="L924" s="84"/>
      <c r="M924" s="84"/>
      <c r="N924" s="84"/>
      <c r="O924" s="84"/>
      <c r="P924" s="84"/>
      <c r="Q924" s="85"/>
    </row>
    <row r="925" spans="1:17" x14ac:dyDescent="0.2">
      <c r="A925" s="112"/>
      <c r="B925" s="84"/>
      <c r="C925" s="628"/>
      <c r="D925" s="628"/>
      <c r="E925" s="92"/>
      <c r="F925" s="904"/>
      <c r="G925" s="84"/>
      <c r="H925" s="84"/>
      <c r="I925" s="84"/>
      <c r="J925" s="84"/>
      <c r="K925" s="84"/>
      <c r="L925" s="84"/>
      <c r="M925" s="84"/>
      <c r="N925" s="84"/>
      <c r="O925" s="84"/>
      <c r="P925" s="84"/>
      <c r="Q925" s="85"/>
    </row>
    <row r="926" spans="1:17" x14ac:dyDescent="0.2">
      <c r="A926" s="112"/>
      <c r="B926" s="84"/>
      <c r="C926" s="628"/>
      <c r="D926" s="628"/>
      <c r="E926" s="92"/>
      <c r="F926" s="904"/>
      <c r="G926" s="84"/>
      <c r="H926" s="84"/>
      <c r="I926" s="84"/>
      <c r="J926" s="84"/>
      <c r="K926" s="84"/>
      <c r="L926" s="84"/>
      <c r="M926" s="84"/>
      <c r="N926" s="84"/>
      <c r="O926" s="84"/>
      <c r="P926" s="84"/>
      <c r="Q926" s="85"/>
    </row>
    <row r="927" spans="1:17" x14ac:dyDescent="0.2">
      <c r="A927" s="112"/>
      <c r="B927" s="84"/>
      <c r="C927" s="628"/>
      <c r="D927" s="628"/>
      <c r="E927" s="92"/>
      <c r="F927" s="904"/>
      <c r="G927" s="84"/>
      <c r="H927" s="84"/>
      <c r="I927" s="84"/>
      <c r="J927" s="84"/>
      <c r="K927" s="84"/>
      <c r="L927" s="84"/>
      <c r="M927" s="84"/>
      <c r="N927" s="84"/>
      <c r="O927" s="84"/>
      <c r="P927" s="84"/>
      <c r="Q927" s="85"/>
    </row>
    <row r="928" spans="1:17" x14ac:dyDescent="0.2">
      <c r="A928" s="112"/>
      <c r="B928" s="84"/>
      <c r="C928" s="628"/>
      <c r="D928" s="628"/>
      <c r="E928" s="92"/>
      <c r="F928" s="904"/>
      <c r="G928" s="84"/>
      <c r="H928" s="84"/>
      <c r="I928" s="84"/>
      <c r="J928" s="84"/>
      <c r="K928" s="84"/>
      <c r="L928" s="84"/>
      <c r="M928" s="84"/>
      <c r="N928" s="84"/>
      <c r="O928" s="84"/>
      <c r="P928" s="84"/>
      <c r="Q928" s="85"/>
    </row>
    <row r="929" spans="1:17" x14ac:dyDescent="0.2">
      <c r="A929" s="112"/>
      <c r="B929" s="84"/>
      <c r="C929" s="628"/>
      <c r="D929" s="628"/>
      <c r="E929" s="92"/>
      <c r="F929" s="904"/>
      <c r="G929" s="84"/>
      <c r="H929" s="84"/>
      <c r="I929" s="84"/>
      <c r="J929" s="84"/>
      <c r="K929" s="84"/>
      <c r="L929" s="84"/>
      <c r="M929" s="84"/>
      <c r="N929" s="84"/>
      <c r="O929" s="84"/>
      <c r="P929" s="84"/>
      <c r="Q929" s="85"/>
    </row>
    <row r="930" spans="1:17" x14ac:dyDescent="0.2">
      <c r="A930" s="112"/>
      <c r="B930" s="84"/>
      <c r="C930" s="628"/>
      <c r="D930" s="628"/>
      <c r="E930" s="92"/>
      <c r="F930" s="904"/>
      <c r="G930" s="84"/>
      <c r="H930" s="84"/>
      <c r="I930" s="84"/>
      <c r="J930" s="84"/>
      <c r="K930" s="84"/>
      <c r="L930" s="84"/>
      <c r="M930" s="84"/>
      <c r="N930" s="84"/>
      <c r="O930" s="84"/>
      <c r="P930" s="84"/>
      <c r="Q930" s="85"/>
    </row>
    <row r="931" spans="1:17" x14ac:dyDescent="0.2">
      <c r="A931" s="112"/>
      <c r="B931" s="84"/>
      <c r="C931" s="628"/>
      <c r="D931" s="628"/>
      <c r="E931" s="92"/>
      <c r="F931" s="904"/>
      <c r="G931" s="84"/>
      <c r="H931" s="84"/>
      <c r="I931" s="84"/>
      <c r="J931" s="84"/>
      <c r="K931" s="84"/>
      <c r="L931" s="84"/>
      <c r="M931" s="84"/>
      <c r="N931" s="84"/>
      <c r="O931" s="84"/>
      <c r="P931" s="84"/>
      <c r="Q931" s="85"/>
    </row>
    <row r="932" spans="1:17" x14ac:dyDescent="0.2">
      <c r="A932" s="112"/>
      <c r="B932" s="84"/>
      <c r="C932" s="628"/>
      <c r="D932" s="628"/>
      <c r="E932" s="92"/>
      <c r="F932" s="904"/>
      <c r="G932" s="84"/>
      <c r="H932" s="84"/>
      <c r="I932" s="84"/>
      <c r="J932" s="84"/>
      <c r="K932" s="84"/>
      <c r="L932" s="84"/>
      <c r="M932" s="84"/>
      <c r="N932" s="84"/>
      <c r="O932" s="84"/>
      <c r="P932" s="84"/>
      <c r="Q932" s="85"/>
    </row>
    <row r="933" spans="1:17" x14ac:dyDescent="0.2">
      <c r="A933" s="112"/>
      <c r="B933" s="84"/>
      <c r="C933" s="628"/>
      <c r="D933" s="628"/>
      <c r="E933" s="92"/>
      <c r="F933" s="904"/>
      <c r="G933" s="84"/>
      <c r="H933" s="84"/>
      <c r="I933" s="84"/>
      <c r="J933" s="84"/>
      <c r="K933" s="84"/>
      <c r="L933" s="84"/>
      <c r="M933" s="84"/>
      <c r="N933" s="84"/>
      <c r="O933" s="84"/>
      <c r="P933" s="84"/>
      <c r="Q933" s="85"/>
    </row>
    <row r="934" spans="1:17" x14ac:dyDescent="0.2">
      <c r="A934" s="112"/>
      <c r="B934" s="84"/>
      <c r="C934" s="628"/>
      <c r="D934" s="628"/>
      <c r="E934" s="92"/>
      <c r="F934" s="904"/>
      <c r="G934" s="84"/>
      <c r="H934" s="84"/>
      <c r="I934" s="84"/>
      <c r="J934" s="84"/>
      <c r="K934" s="84"/>
      <c r="L934" s="84"/>
      <c r="M934" s="84"/>
      <c r="N934" s="84"/>
      <c r="O934" s="84"/>
      <c r="P934" s="84"/>
      <c r="Q934" s="85"/>
    </row>
    <row r="935" spans="1:17" x14ac:dyDescent="0.2">
      <c r="A935" s="112"/>
      <c r="B935" s="84"/>
      <c r="C935" s="628"/>
      <c r="D935" s="628"/>
      <c r="E935" s="92"/>
      <c r="F935" s="904"/>
      <c r="G935" s="84"/>
      <c r="H935" s="84"/>
      <c r="I935" s="84"/>
      <c r="J935" s="84"/>
      <c r="K935" s="84"/>
      <c r="L935" s="84"/>
      <c r="M935" s="84"/>
      <c r="N935" s="84"/>
      <c r="O935" s="84"/>
      <c r="P935" s="84"/>
      <c r="Q935" s="85"/>
    </row>
    <row r="936" spans="1:17" x14ac:dyDescent="0.2">
      <c r="A936" s="112"/>
      <c r="B936" s="84"/>
      <c r="C936" s="628"/>
      <c r="D936" s="628"/>
      <c r="E936" s="92"/>
      <c r="F936" s="904"/>
      <c r="G936" s="84"/>
      <c r="H936" s="84"/>
      <c r="I936" s="84"/>
      <c r="J936" s="84"/>
      <c r="K936" s="84"/>
      <c r="L936" s="84"/>
      <c r="M936" s="84"/>
      <c r="N936" s="84"/>
      <c r="O936" s="84"/>
      <c r="P936" s="84"/>
      <c r="Q936" s="85"/>
    </row>
    <row r="937" spans="1:17" x14ac:dyDescent="0.2">
      <c r="A937" s="112"/>
      <c r="B937" s="84"/>
      <c r="C937" s="628"/>
      <c r="D937" s="628"/>
      <c r="E937" s="92"/>
      <c r="F937" s="904"/>
      <c r="G937" s="84"/>
      <c r="H937" s="84"/>
      <c r="I937" s="84"/>
      <c r="J937" s="84"/>
      <c r="K937" s="84"/>
      <c r="L937" s="84"/>
      <c r="M937" s="84"/>
      <c r="N937" s="84"/>
      <c r="O937" s="84"/>
      <c r="P937" s="84"/>
      <c r="Q937" s="85"/>
    </row>
    <row r="938" spans="1:17" x14ac:dyDescent="0.2">
      <c r="A938" s="112"/>
      <c r="B938" s="84"/>
      <c r="C938" s="628"/>
      <c r="D938" s="628"/>
      <c r="E938" s="92"/>
      <c r="F938" s="904"/>
      <c r="G938" s="84"/>
      <c r="H938" s="84"/>
      <c r="I938" s="84"/>
      <c r="J938" s="84"/>
      <c r="K938" s="84"/>
      <c r="L938" s="84"/>
      <c r="M938" s="84"/>
      <c r="N938" s="84"/>
      <c r="O938" s="84"/>
      <c r="P938" s="84"/>
      <c r="Q938" s="85"/>
    </row>
    <row r="939" spans="1:17" x14ac:dyDescent="0.2">
      <c r="A939" s="112"/>
      <c r="B939" s="84"/>
      <c r="C939" s="628"/>
      <c r="D939" s="628"/>
      <c r="E939" s="92"/>
      <c r="F939" s="904"/>
      <c r="G939" s="84"/>
      <c r="H939" s="84"/>
      <c r="I939" s="84"/>
      <c r="J939" s="84"/>
      <c r="K939" s="84"/>
      <c r="L939" s="84"/>
      <c r="M939" s="84"/>
      <c r="N939" s="84"/>
      <c r="O939" s="84"/>
      <c r="P939" s="84"/>
      <c r="Q939" s="85"/>
    </row>
    <row r="940" spans="1:17" x14ac:dyDescent="0.2">
      <c r="A940" s="112"/>
      <c r="B940" s="84"/>
      <c r="C940" s="628"/>
      <c r="D940" s="628"/>
      <c r="E940" s="92"/>
      <c r="F940" s="904"/>
      <c r="G940" s="84"/>
      <c r="H940" s="84"/>
      <c r="I940" s="84"/>
      <c r="J940" s="84"/>
      <c r="K940" s="84"/>
      <c r="L940" s="84"/>
      <c r="M940" s="84"/>
      <c r="N940" s="84"/>
      <c r="O940" s="84"/>
      <c r="P940" s="84"/>
      <c r="Q940" s="85"/>
    </row>
    <row r="941" spans="1:17" x14ac:dyDescent="0.2">
      <c r="A941" s="112"/>
      <c r="B941" s="84"/>
      <c r="C941" s="628"/>
      <c r="D941" s="628"/>
      <c r="E941" s="92"/>
      <c r="F941" s="904"/>
      <c r="G941" s="84"/>
      <c r="H941" s="84"/>
      <c r="I941" s="84"/>
      <c r="J941" s="84"/>
      <c r="K941" s="84"/>
      <c r="L941" s="84"/>
      <c r="M941" s="84"/>
      <c r="N941" s="84"/>
      <c r="O941" s="84"/>
      <c r="P941" s="84"/>
      <c r="Q941" s="85"/>
    </row>
    <row r="942" spans="1:17" x14ac:dyDescent="0.2">
      <c r="A942" s="112"/>
      <c r="B942" s="84"/>
      <c r="C942" s="628"/>
      <c r="D942" s="628"/>
      <c r="E942" s="92"/>
      <c r="F942" s="904"/>
      <c r="G942" s="84"/>
      <c r="H942" s="84"/>
      <c r="I942" s="84"/>
      <c r="J942" s="84"/>
      <c r="K942" s="84"/>
      <c r="L942" s="84"/>
      <c r="M942" s="84"/>
      <c r="N942" s="84"/>
      <c r="O942" s="84"/>
      <c r="P942" s="84"/>
      <c r="Q942" s="85"/>
    </row>
    <row r="943" spans="1:17" x14ac:dyDescent="0.2">
      <c r="A943" s="112"/>
      <c r="B943" s="84"/>
      <c r="C943" s="628"/>
      <c r="D943" s="628"/>
      <c r="E943" s="92"/>
      <c r="F943" s="904"/>
      <c r="G943" s="84"/>
      <c r="H943" s="84"/>
      <c r="I943" s="84"/>
      <c r="J943" s="84"/>
      <c r="K943" s="84"/>
      <c r="L943" s="84"/>
      <c r="M943" s="84"/>
      <c r="N943" s="84"/>
      <c r="O943" s="84"/>
      <c r="P943" s="84"/>
      <c r="Q943" s="85"/>
    </row>
    <row r="944" spans="1:17" x14ac:dyDescent="0.2">
      <c r="A944" s="112"/>
      <c r="B944" s="84"/>
      <c r="C944" s="628"/>
      <c r="D944" s="628"/>
      <c r="E944" s="92"/>
      <c r="F944" s="904"/>
      <c r="G944" s="84"/>
      <c r="H944" s="84"/>
      <c r="I944" s="84"/>
      <c r="J944" s="84"/>
      <c r="K944" s="84"/>
      <c r="L944" s="84"/>
      <c r="M944" s="84"/>
      <c r="N944" s="84"/>
      <c r="O944" s="84"/>
      <c r="P944" s="84"/>
      <c r="Q944" s="85"/>
    </row>
    <row r="945" spans="1:17" x14ac:dyDescent="0.2">
      <c r="A945" s="112"/>
      <c r="B945" s="84"/>
      <c r="C945" s="628"/>
      <c r="D945" s="628"/>
      <c r="E945" s="92"/>
      <c r="F945" s="904"/>
      <c r="G945" s="84"/>
      <c r="H945" s="84"/>
      <c r="I945" s="84"/>
      <c r="J945" s="84"/>
      <c r="K945" s="84"/>
      <c r="L945" s="84"/>
      <c r="M945" s="84"/>
      <c r="N945" s="84"/>
      <c r="O945" s="84"/>
      <c r="P945" s="84"/>
      <c r="Q945" s="85"/>
    </row>
    <row r="946" spans="1:17" x14ac:dyDescent="0.2">
      <c r="A946" s="112"/>
      <c r="B946" s="84"/>
      <c r="C946" s="628"/>
      <c r="D946" s="628"/>
      <c r="E946" s="92"/>
      <c r="F946" s="904"/>
      <c r="G946" s="84"/>
      <c r="H946" s="84"/>
      <c r="I946" s="84"/>
      <c r="J946" s="84"/>
      <c r="K946" s="84"/>
      <c r="L946" s="84"/>
      <c r="M946" s="84"/>
      <c r="N946" s="84"/>
      <c r="O946" s="84"/>
      <c r="P946" s="84"/>
      <c r="Q946" s="85"/>
    </row>
    <row r="947" spans="1:17" x14ac:dyDescent="0.2">
      <c r="A947" s="112"/>
      <c r="B947" s="84"/>
      <c r="C947" s="628"/>
      <c r="D947" s="628"/>
      <c r="E947" s="92"/>
      <c r="F947" s="904"/>
      <c r="G947" s="84"/>
      <c r="H947" s="84"/>
      <c r="I947" s="84"/>
      <c r="J947" s="84"/>
      <c r="K947" s="84"/>
      <c r="L947" s="84"/>
      <c r="M947" s="84"/>
      <c r="N947" s="84"/>
      <c r="O947" s="84"/>
      <c r="P947" s="84"/>
      <c r="Q947" s="85"/>
    </row>
    <row r="948" spans="1:17" x14ac:dyDescent="0.2">
      <c r="A948" s="112"/>
      <c r="B948" s="84"/>
      <c r="C948" s="628"/>
      <c r="D948" s="628"/>
      <c r="E948" s="92"/>
      <c r="F948" s="904"/>
      <c r="G948" s="84"/>
      <c r="H948" s="84"/>
      <c r="I948" s="84"/>
      <c r="J948" s="84"/>
      <c r="K948" s="84"/>
      <c r="L948" s="84"/>
      <c r="M948" s="84"/>
      <c r="N948" s="84"/>
      <c r="O948" s="84"/>
      <c r="P948" s="84"/>
      <c r="Q948" s="85"/>
    </row>
    <row r="949" spans="1:17" x14ac:dyDescent="0.2">
      <c r="A949" s="112"/>
      <c r="B949" s="84"/>
      <c r="C949" s="628"/>
      <c r="D949" s="628"/>
      <c r="E949" s="92"/>
      <c r="F949" s="904"/>
      <c r="G949" s="84"/>
      <c r="H949" s="84"/>
      <c r="I949" s="84"/>
      <c r="J949" s="84"/>
      <c r="K949" s="84"/>
      <c r="L949" s="84"/>
      <c r="M949" s="84"/>
      <c r="N949" s="84"/>
      <c r="O949" s="84"/>
      <c r="P949" s="84"/>
      <c r="Q949" s="85"/>
    </row>
    <row r="950" spans="1:17" x14ac:dyDescent="0.2">
      <c r="A950" s="112"/>
      <c r="B950" s="84"/>
      <c r="C950" s="628"/>
      <c r="D950" s="628"/>
      <c r="E950" s="92"/>
      <c r="F950" s="904"/>
      <c r="G950" s="84"/>
      <c r="H950" s="84"/>
      <c r="I950" s="84"/>
      <c r="J950" s="84"/>
      <c r="K950" s="84"/>
      <c r="L950" s="84"/>
      <c r="M950" s="84"/>
      <c r="N950" s="84"/>
      <c r="O950" s="84"/>
      <c r="P950" s="84"/>
      <c r="Q950" s="85"/>
    </row>
    <row r="951" spans="1:17" x14ac:dyDescent="0.2">
      <c r="A951" s="112"/>
      <c r="B951" s="84"/>
      <c r="C951" s="628"/>
      <c r="D951" s="628"/>
      <c r="E951" s="92"/>
      <c r="F951" s="904"/>
      <c r="G951" s="84"/>
      <c r="H951" s="84"/>
      <c r="I951" s="84"/>
      <c r="J951" s="84"/>
      <c r="K951" s="84"/>
      <c r="L951" s="84"/>
      <c r="M951" s="84"/>
      <c r="N951" s="84"/>
      <c r="O951" s="84"/>
      <c r="P951" s="84"/>
      <c r="Q951" s="85"/>
    </row>
    <row r="952" spans="1:17" x14ac:dyDescent="0.2">
      <c r="A952" s="112"/>
      <c r="B952" s="84"/>
      <c r="C952" s="628"/>
      <c r="D952" s="628"/>
      <c r="E952" s="92"/>
      <c r="F952" s="904"/>
      <c r="G952" s="84"/>
      <c r="H952" s="84"/>
      <c r="I952" s="84"/>
      <c r="J952" s="84"/>
      <c r="K952" s="84"/>
      <c r="L952" s="84"/>
      <c r="M952" s="84"/>
      <c r="N952" s="84"/>
      <c r="O952" s="84"/>
      <c r="P952" s="84"/>
      <c r="Q952" s="85"/>
    </row>
    <row r="953" spans="1:17" x14ac:dyDescent="0.2">
      <c r="A953" s="112"/>
      <c r="B953" s="84"/>
      <c r="C953" s="628"/>
      <c r="D953" s="628"/>
      <c r="E953" s="92"/>
      <c r="F953" s="904"/>
      <c r="G953" s="84"/>
      <c r="H953" s="84"/>
      <c r="I953" s="84"/>
      <c r="J953" s="84"/>
      <c r="K953" s="84"/>
      <c r="L953" s="84"/>
      <c r="M953" s="84"/>
      <c r="N953" s="84"/>
      <c r="O953" s="84"/>
      <c r="P953" s="84"/>
      <c r="Q953" s="85"/>
    </row>
    <row r="954" spans="1:17" x14ac:dyDescent="0.2">
      <c r="A954" s="112"/>
      <c r="B954" s="84"/>
      <c r="C954" s="628"/>
      <c r="D954" s="628"/>
      <c r="E954" s="92"/>
      <c r="F954" s="904"/>
      <c r="G954" s="84"/>
      <c r="H954" s="84"/>
      <c r="I954" s="84"/>
      <c r="J954" s="84"/>
      <c r="K954" s="84"/>
      <c r="L954" s="84"/>
      <c r="M954" s="84"/>
      <c r="N954" s="84"/>
      <c r="O954" s="84"/>
      <c r="P954" s="84"/>
      <c r="Q954" s="85"/>
    </row>
    <row r="955" spans="1:17" x14ac:dyDescent="0.2">
      <c r="A955" s="112"/>
      <c r="B955" s="84"/>
      <c r="C955" s="628"/>
      <c r="D955" s="628"/>
      <c r="E955" s="92"/>
      <c r="F955" s="904"/>
      <c r="G955" s="84"/>
      <c r="H955" s="84"/>
      <c r="I955" s="84"/>
      <c r="J955" s="84"/>
      <c r="K955" s="84"/>
      <c r="L955" s="84"/>
      <c r="M955" s="84"/>
      <c r="N955" s="84"/>
      <c r="O955" s="84"/>
      <c r="P955" s="84"/>
      <c r="Q955" s="85"/>
    </row>
    <row r="956" spans="1:17" x14ac:dyDescent="0.2">
      <c r="A956" s="112"/>
      <c r="B956" s="84"/>
      <c r="C956" s="628"/>
      <c r="D956" s="628"/>
      <c r="E956" s="92"/>
      <c r="F956" s="904"/>
      <c r="G956" s="84"/>
      <c r="H956" s="84"/>
      <c r="I956" s="84"/>
      <c r="J956" s="84"/>
      <c r="K956" s="84"/>
      <c r="L956" s="84"/>
      <c r="M956" s="84"/>
      <c r="N956" s="84"/>
      <c r="O956" s="84"/>
      <c r="P956" s="84"/>
      <c r="Q956" s="85"/>
    </row>
    <row r="957" spans="1:17" x14ac:dyDescent="0.2">
      <c r="A957" s="112"/>
      <c r="B957" s="84"/>
      <c r="C957" s="628"/>
      <c r="D957" s="628"/>
      <c r="E957" s="92"/>
      <c r="F957" s="904"/>
      <c r="G957" s="84"/>
      <c r="H957" s="84"/>
      <c r="I957" s="84"/>
      <c r="J957" s="84"/>
      <c r="K957" s="84"/>
      <c r="L957" s="84"/>
      <c r="M957" s="84"/>
      <c r="N957" s="84"/>
      <c r="O957" s="84"/>
      <c r="P957" s="84"/>
      <c r="Q957" s="85"/>
    </row>
    <row r="958" spans="1:17" x14ac:dyDescent="0.2">
      <c r="A958" s="112"/>
      <c r="B958" s="84"/>
      <c r="C958" s="628"/>
      <c r="D958" s="628"/>
      <c r="E958" s="92"/>
      <c r="F958" s="904"/>
      <c r="G958" s="84"/>
      <c r="H958" s="84"/>
      <c r="I958" s="84"/>
      <c r="J958" s="84"/>
      <c r="K958" s="84"/>
      <c r="L958" s="84"/>
      <c r="M958" s="84"/>
      <c r="N958" s="84"/>
      <c r="O958" s="84"/>
      <c r="P958" s="84"/>
      <c r="Q958" s="85"/>
    </row>
    <row r="959" spans="1:17" x14ac:dyDescent="0.2">
      <c r="A959" s="112"/>
      <c r="B959" s="84"/>
      <c r="C959" s="628"/>
      <c r="D959" s="628"/>
      <c r="E959" s="92"/>
      <c r="F959" s="904"/>
      <c r="G959" s="84"/>
      <c r="H959" s="84"/>
      <c r="I959" s="84"/>
      <c r="J959" s="84"/>
      <c r="K959" s="84"/>
      <c r="L959" s="84"/>
      <c r="M959" s="84"/>
      <c r="N959" s="84"/>
      <c r="O959" s="84"/>
      <c r="P959" s="84"/>
      <c r="Q959" s="85"/>
    </row>
    <row r="960" spans="1:17" x14ac:dyDescent="0.2">
      <c r="A960" s="112"/>
      <c r="B960" s="84"/>
      <c r="C960" s="628"/>
      <c r="D960" s="628"/>
      <c r="E960" s="92"/>
      <c r="F960" s="904"/>
      <c r="G960" s="84"/>
      <c r="H960" s="84"/>
      <c r="I960" s="84"/>
      <c r="J960" s="84"/>
      <c r="K960" s="84"/>
      <c r="L960" s="84"/>
      <c r="M960" s="84"/>
      <c r="N960" s="84"/>
      <c r="O960" s="84"/>
      <c r="P960" s="84"/>
      <c r="Q960" s="85"/>
    </row>
    <row r="961" spans="1:17" x14ac:dyDescent="0.2">
      <c r="A961" s="112"/>
      <c r="B961" s="84"/>
      <c r="C961" s="628"/>
      <c r="D961" s="628"/>
      <c r="E961" s="92"/>
      <c r="F961" s="904"/>
      <c r="G961" s="84"/>
      <c r="H961" s="84"/>
      <c r="I961" s="84"/>
      <c r="J961" s="84"/>
      <c r="K961" s="84"/>
      <c r="L961" s="84"/>
      <c r="M961" s="84"/>
      <c r="N961" s="84"/>
      <c r="O961" s="84"/>
      <c r="P961" s="84"/>
      <c r="Q961" s="85"/>
    </row>
    <row r="962" spans="1:17" x14ac:dyDescent="0.2">
      <c r="A962" s="112"/>
      <c r="B962" s="84"/>
      <c r="C962" s="628"/>
      <c r="D962" s="628"/>
      <c r="E962" s="92"/>
      <c r="F962" s="904"/>
      <c r="G962" s="84"/>
      <c r="H962" s="84"/>
      <c r="I962" s="84"/>
      <c r="J962" s="84"/>
      <c r="K962" s="84"/>
      <c r="L962" s="84"/>
      <c r="M962" s="84"/>
      <c r="N962" s="84"/>
      <c r="O962" s="84"/>
      <c r="P962" s="84"/>
      <c r="Q962" s="85"/>
    </row>
    <row r="963" spans="1:17" x14ac:dyDescent="0.2">
      <c r="A963" s="112"/>
      <c r="B963" s="84"/>
      <c r="C963" s="628"/>
      <c r="D963" s="628"/>
      <c r="E963" s="92"/>
      <c r="F963" s="904"/>
      <c r="G963" s="84"/>
      <c r="H963" s="84"/>
      <c r="I963" s="84"/>
      <c r="J963" s="84"/>
      <c r="K963" s="84"/>
      <c r="L963" s="84"/>
      <c r="M963" s="84"/>
      <c r="N963" s="84"/>
      <c r="O963" s="84"/>
      <c r="P963" s="84"/>
      <c r="Q963" s="85"/>
    </row>
    <row r="964" spans="1:17" x14ac:dyDescent="0.2">
      <c r="A964" s="112"/>
      <c r="B964" s="84"/>
      <c r="C964" s="628"/>
      <c r="D964" s="628"/>
      <c r="E964" s="92"/>
      <c r="F964" s="904"/>
      <c r="G964" s="84"/>
      <c r="H964" s="84"/>
      <c r="I964" s="84"/>
      <c r="J964" s="84"/>
      <c r="K964" s="84"/>
      <c r="L964" s="84"/>
      <c r="M964" s="84"/>
      <c r="N964" s="84"/>
      <c r="O964" s="84"/>
      <c r="P964" s="84"/>
      <c r="Q964" s="85"/>
    </row>
    <row r="965" spans="1:17" x14ac:dyDescent="0.2">
      <c r="A965" s="112"/>
      <c r="B965" s="84"/>
      <c r="C965" s="628"/>
      <c r="D965" s="628"/>
      <c r="E965" s="92"/>
      <c r="F965" s="904"/>
      <c r="G965" s="84"/>
      <c r="H965" s="84"/>
      <c r="I965" s="84"/>
      <c r="J965" s="84"/>
      <c r="K965" s="84"/>
      <c r="L965" s="84"/>
      <c r="M965" s="84"/>
      <c r="N965" s="84"/>
      <c r="O965" s="84"/>
      <c r="P965" s="84"/>
      <c r="Q965" s="85"/>
    </row>
    <row r="966" spans="1:17" x14ac:dyDescent="0.2">
      <c r="A966" s="112"/>
      <c r="B966" s="84"/>
      <c r="C966" s="628"/>
      <c r="D966" s="628"/>
      <c r="E966" s="92"/>
      <c r="F966" s="904"/>
      <c r="G966" s="84"/>
      <c r="H966" s="84"/>
      <c r="I966" s="84"/>
      <c r="J966" s="84"/>
      <c r="K966" s="84"/>
      <c r="L966" s="84"/>
      <c r="M966" s="84"/>
      <c r="N966" s="84"/>
      <c r="O966" s="84"/>
      <c r="P966" s="84"/>
      <c r="Q966" s="85"/>
    </row>
    <row r="967" spans="1:17" x14ac:dyDescent="0.2">
      <c r="A967" s="112"/>
      <c r="B967" s="84"/>
      <c r="C967" s="628"/>
      <c r="D967" s="628"/>
      <c r="E967" s="92"/>
      <c r="F967" s="904"/>
      <c r="G967" s="84"/>
      <c r="H967" s="84"/>
      <c r="I967" s="84"/>
      <c r="J967" s="84"/>
      <c r="K967" s="84"/>
      <c r="L967" s="84"/>
      <c r="M967" s="84"/>
      <c r="N967" s="84"/>
      <c r="O967" s="84"/>
      <c r="P967" s="84"/>
      <c r="Q967" s="85"/>
    </row>
    <row r="968" spans="1:17" x14ac:dyDescent="0.2">
      <c r="A968" s="112"/>
      <c r="B968" s="84"/>
      <c r="C968" s="628"/>
      <c r="D968" s="628"/>
      <c r="E968" s="92"/>
      <c r="F968" s="904"/>
      <c r="G968" s="84"/>
      <c r="H968" s="84"/>
      <c r="I968" s="84"/>
      <c r="J968" s="84"/>
      <c r="K968" s="84"/>
      <c r="L968" s="84"/>
      <c r="M968" s="84"/>
      <c r="N968" s="84"/>
      <c r="O968" s="84"/>
      <c r="P968" s="84"/>
      <c r="Q968" s="85"/>
    </row>
    <row r="969" spans="1:17" x14ac:dyDescent="0.2">
      <c r="A969" s="112"/>
      <c r="B969" s="84"/>
      <c r="C969" s="628"/>
      <c r="D969" s="628"/>
      <c r="E969" s="92"/>
      <c r="F969" s="904"/>
      <c r="G969" s="84"/>
      <c r="H969" s="84"/>
      <c r="I969" s="84"/>
      <c r="J969" s="84"/>
      <c r="K969" s="84"/>
      <c r="L969" s="84"/>
      <c r="M969" s="84"/>
      <c r="N969" s="84"/>
      <c r="O969" s="84"/>
      <c r="P969" s="84"/>
      <c r="Q969" s="85"/>
    </row>
    <row r="970" spans="1:17" x14ac:dyDescent="0.2">
      <c r="A970" s="112"/>
      <c r="B970" s="84"/>
      <c r="C970" s="628"/>
      <c r="D970" s="628"/>
      <c r="E970" s="92"/>
      <c r="F970" s="904"/>
      <c r="G970" s="84"/>
      <c r="H970" s="84"/>
      <c r="I970" s="84"/>
      <c r="J970" s="84"/>
      <c r="K970" s="84"/>
      <c r="L970" s="84"/>
      <c r="M970" s="84"/>
      <c r="N970" s="84"/>
      <c r="O970" s="84"/>
      <c r="P970" s="84"/>
      <c r="Q970" s="85"/>
    </row>
    <row r="971" spans="1:17" x14ac:dyDescent="0.2">
      <c r="A971" s="112"/>
      <c r="B971" s="84"/>
      <c r="C971" s="628"/>
      <c r="D971" s="628"/>
      <c r="E971" s="92"/>
      <c r="F971" s="904"/>
      <c r="G971" s="84"/>
      <c r="H971" s="84"/>
      <c r="I971" s="84"/>
      <c r="J971" s="84"/>
      <c r="K971" s="84"/>
      <c r="L971" s="84"/>
      <c r="M971" s="84"/>
      <c r="N971" s="84"/>
      <c r="O971" s="84"/>
      <c r="P971" s="84"/>
      <c r="Q971" s="85"/>
    </row>
    <row r="972" spans="1:17" x14ac:dyDescent="0.2">
      <c r="A972" s="112"/>
      <c r="B972" s="84"/>
      <c r="C972" s="628"/>
      <c r="D972" s="628"/>
      <c r="E972" s="92"/>
      <c r="F972" s="904"/>
      <c r="G972" s="84"/>
      <c r="H972" s="84"/>
      <c r="I972" s="84"/>
      <c r="J972" s="84"/>
      <c r="K972" s="84"/>
      <c r="L972" s="84"/>
      <c r="M972" s="84"/>
      <c r="N972" s="84"/>
      <c r="O972" s="84"/>
      <c r="P972" s="84"/>
      <c r="Q972" s="85"/>
    </row>
    <row r="973" spans="1:17" x14ac:dyDescent="0.2">
      <c r="A973" s="112"/>
      <c r="B973" s="84"/>
      <c r="C973" s="628"/>
      <c r="D973" s="628"/>
      <c r="E973" s="92"/>
      <c r="F973" s="904"/>
      <c r="G973" s="84"/>
      <c r="H973" s="84"/>
      <c r="I973" s="84"/>
      <c r="J973" s="84"/>
      <c r="K973" s="84"/>
      <c r="L973" s="84"/>
      <c r="M973" s="84"/>
      <c r="N973" s="84"/>
      <c r="O973" s="84"/>
      <c r="P973" s="84"/>
      <c r="Q973" s="85"/>
    </row>
    <row r="974" spans="1:17" x14ac:dyDescent="0.2">
      <c r="A974" s="112"/>
      <c r="B974" s="84"/>
      <c r="C974" s="628"/>
      <c r="D974" s="628"/>
      <c r="E974" s="92"/>
      <c r="F974" s="904"/>
      <c r="G974" s="84"/>
      <c r="H974" s="84"/>
      <c r="I974" s="84"/>
      <c r="J974" s="84"/>
      <c r="K974" s="84"/>
      <c r="L974" s="84"/>
      <c r="M974" s="84"/>
      <c r="N974" s="84"/>
      <c r="O974" s="84"/>
      <c r="P974" s="84"/>
      <c r="Q974" s="85"/>
    </row>
    <row r="975" spans="1:17" x14ac:dyDescent="0.2">
      <c r="A975" s="112"/>
      <c r="B975" s="84"/>
      <c r="C975" s="628"/>
      <c r="D975" s="628"/>
      <c r="E975" s="92"/>
      <c r="F975" s="904"/>
      <c r="G975" s="84"/>
      <c r="H975" s="84"/>
      <c r="I975" s="84"/>
      <c r="J975" s="84"/>
      <c r="K975" s="84"/>
      <c r="L975" s="84"/>
      <c r="M975" s="84"/>
      <c r="N975" s="84"/>
      <c r="O975" s="84"/>
      <c r="P975" s="84"/>
      <c r="Q975" s="85"/>
    </row>
    <row r="976" spans="1:17" x14ac:dyDescent="0.2">
      <c r="A976" s="112"/>
      <c r="B976" s="84"/>
      <c r="C976" s="628"/>
      <c r="D976" s="628"/>
      <c r="E976" s="92"/>
      <c r="F976" s="904"/>
      <c r="G976" s="84"/>
      <c r="H976" s="84"/>
      <c r="I976" s="84"/>
      <c r="J976" s="84"/>
      <c r="K976" s="84"/>
      <c r="L976" s="84"/>
      <c r="M976" s="84"/>
      <c r="N976" s="84"/>
      <c r="O976" s="84"/>
      <c r="P976" s="84"/>
      <c r="Q976" s="85"/>
    </row>
    <row r="977" spans="1:17" x14ac:dyDescent="0.2">
      <c r="A977" s="112"/>
      <c r="B977" s="84"/>
      <c r="C977" s="628"/>
      <c r="D977" s="628"/>
      <c r="E977" s="92"/>
      <c r="F977" s="904"/>
      <c r="G977" s="84"/>
      <c r="H977" s="84"/>
      <c r="I977" s="84"/>
      <c r="J977" s="84"/>
      <c r="K977" s="84"/>
      <c r="L977" s="84"/>
      <c r="M977" s="84"/>
      <c r="N977" s="84"/>
      <c r="O977" s="84"/>
      <c r="P977" s="84"/>
      <c r="Q977" s="85"/>
    </row>
    <row r="978" spans="1:17" x14ac:dyDescent="0.2">
      <c r="A978" s="112"/>
      <c r="B978" s="84"/>
      <c r="C978" s="628"/>
      <c r="D978" s="628"/>
      <c r="E978" s="92"/>
      <c r="F978" s="904"/>
      <c r="G978" s="84"/>
      <c r="H978" s="84"/>
      <c r="I978" s="84"/>
      <c r="J978" s="84"/>
      <c r="K978" s="84"/>
      <c r="L978" s="84"/>
      <c r="M978" s="84"/>
      <c r="N978" s="84"/>
      <c r="O978" s="84"/>
      <c r="P978" s="84"/>
      <c r="Q978" s="85"/>
    </row>
    <row r="979" spans="1:17" x14ac:dyDescent="0.2">
      <c r="A979" s="112"/>
      <c r="B979" s="84"/>
      <c r="C979" s="628"/>
      <c r="D979" s="628"/>
      <c r="E979" s="92"/>
      <c r="F979" s="904"/>
      <c r="G979" s="84"/>
      <c r="H979" s="84"/>
      <c r="I979" s="84"/>
      <c r="J979" s="84"/>
      <c r="K979" s="84"/>
      <c r="L979" s="84"/>
      <c r="M979" s="84"/>
      <c r="N979" s="84"/>
      <c r="O979" s="84"/>
      <c r="P979" s="84"/>
      <c r="Q979" s="85"/>
    </row>
    <row r="980" spans="1:17" x14ac:dyDescent="0.2">
      <c r="A980" s="112"/>
      <c r="B980" s="84"/>
      <c r="C980" s="628"/>
      <c r="D980" s="628"/>
      <c r="E980" s="92"/>
      <c r="F980" s="904"/>
      <c r="G980" s="84"/>
      <c r="H980" s="84"/>
      <c r="I980" s="84"/>
      <c r="J980" s="84"/>
      <c r="K980" s="84"/>
      <c r="L980" s="84"/>
      <c r="M980" s="84"/>
      <c r="N980" s="84"/>
      <c r="O980" s="84"/>
      <c r="P980" s="84"/>
      <c r="Q980" s="85"/>
    </row>
    <row r="981" spans="1:17" x14ac:dyDescent="0.2">
      <c r="A981" s="112"/>
      <c r="B981" s="84"/>
      <c r="C981" s="628"/>
      <c r="D981" s="628"/>
      <c r="E981" s="92"/>
      <c r="F981" s="904"/>
      <c r="G981" s="84"/>
      <c r="H981" s="84"/>
      <c r="I981" s="84"/>
      <c r="J981" s="84"/>
      <c r="K981" s="84"/>
      <c r="L981" s="84"/>
      <c r="M981" s="84"/>
      <c r="N981" s="84"/>
      <c r="O981" s="84"/>
      <c r="P981" s="84"/>
      <c r="Q981" s="85"/>
    </row>
    <row r="982" spans="1:17" x14ac:dyDescent="0.2">
      <c r="A982" s="112"/>
      <c r="B982" s="84"/>
      <c r="C982" s="628"/>
      <c r="D982" s="628"/>
      <c r="E982" s="92"/>
      <c r="F982" s="904"/>
      <c r="G982" s="84"/>
      <c r="H982" s="84"/>
      <c r="I982" s="84"/>
      <c r="J982" s="84"/>
      <c r="K982" s="84"/>
      <c r="L982" s="84"/>
      <c r="M982" s="84"/>
      <c r="N982" s="84"/>
      <c r="O982" s="84"/>
      <c r="P982" s="84"/>
      <c r="Q982" s="85"/>
    </row>
    <row r="983" spans="1:17" x14ac:dyDescent="0.2">
      <c r="A983" s="112"/>
      <c r="B983" s="84"/>
      <c r="C983" s="628"/>
      <c r="D983" s="628"/>
      <c r="E983" s="92"/>
      <c r="F983" s="904"/>
      <c r="G983" s="84"/>
      <c r="H983" s="84"/>
      <c r="I983" s="84"/>
      <c r="J983" s="84"/>
      <c r="K983" s="84"/>
      <c r="L983" s="84"/>
      <c r="M983" s="84"/>
      <c r="N983" s="84"/>
      <c r="O983" s="84"/>
      <c r="P983" s="84"/>
      <c r="Q983" s="85"/>
    </row>
    <row r="984" spans="1:17" x14ac:dyDescent="0.2">
      <c r="A984" s="112"/>
      <c r="B984" s="84"/>
      <c r="C984" s="628"/>
      <c r="D984" s="628"/>
      <c r="E984" s="92"/>
      <c r="F984" s="904"/>
      <c r="G984" s="84"/>
      <c r="H984" s="84"/>
      <c r="I984" s="84"/>
      <c r="J984" s="84"/>
      <c r="K984" s="84"/>
      <c r="L984" s="84"/>
      <c r="M984" s="84"/>
      <c r="N984" s="84"/>
      <c r="O984" s="84"/>
      <c r="P984" s="84"/>
      <c r="Q984" s="85"/>
    </row>
    <row r="985" spans="1:17" x14ac:dyDescent="0.2">
      <c r="A985" s="112"/>
      <c r="B985" s="84"/>
      <c r="C985" s="628"/>
      <c r="D985" s="628"/>
      <c r="E985" s="92"/>
      <c r="F985" s="904"/>
      <c r="G985" s="84"/>
      <c r="H985" s="84"/>
      <c r="I985" s="84"/>
      <c r="J985" s="84"/>
      <c r="K985" s="84"/>
      <c r="L985" s="84"/>
      <c r="M985" s="84"/>
      <c r="N985" s="84"/>
      <c r="O985" s="84"/>
      <c r="P985" s="84"/>
      <c r="Q985" s="85"/>
    </row>
    <row r="986" spans="1:17" x14ac:dyDescent="0.2">
      <c r="A986" s="112"/>
      <c r="B986" s="84"/>
      <c r="C986" s="628"/>
      <c r="D986" s="628"/>
      <c r="E986" s="92"/>
      <c r="F986" s="904"/>
      <c r="G986" s="84"/>
      <c r="H986" s="84"/>
      <c r="I986" s="84"/>
      <c r="J986" s="84"/>
      <c r="K986" s="84"/>
      <c r="L986" s="84"/>
      <c r="M986" s="84"/>
      <c r="N986" s="84"/>
      <c r="O986" s="84"/>
      <c r="P986" s="84"/>
      <c r="Q986" s="85"/>
    </row>
    <row r="987" spans="1:17" x14ac:dyDescent="0.2">
      <c r="A987" s="112"/>
      <c r="B987" s="84"/>
      <c r="C987" s="628"/>
      <c r="D987" s="628"/>
      <c r="E987" s="92"/>
      <c r="F987" s="904"/>
      <c r="G987" s="84"/>
      <c r="H987" s="84"/>
      <c r="I987" s="84"/>
      <c r="J987" s="84"/>
      <c r="K987" s="84"/>
      <c r="L987" s="84"/>
      <c r="M987" s="84"/>
      <c r="N987" s="84"/>
      <c r="O987" s="84"/>
      <c r="P987" s="84"/>
      <c r="Q987" s="85"/>
    </row>
    <row r="988" spans="1:17" x14ac:dyDescent="0.2">
      <c r="A988" s="112"/>
      <c r="B988" s="84"/>
      <c r="C988" s="628"/>
      <c r="D988" s="628"/>
      <c r="E988" s="92"/>
      <c r="F988" s="904"/>
      <c r="G988" s="84"/>
      <c r="H988" s="84"/>
      <c r="I988" s="84"/>
      <c r="J988" s="84"/>
      <c r="K988" s="84"/>
      <c r="L988" s="84"/>
      <c r="M988" s="84"/>
      <c r="N988" s="84"/>
      <c r="O988" s="84"/>
      <c r="P988" s="84"/>
      <c r="Q988" s="85"/>
    </row>
    <row r="989" spans="1:17" x14ac:dyDescent="0.2">
      <c r="A989" s="112"/>
      <c r="B989" s="84"/>
      <c r="C989" s="628"/>
      <c r="D989" s="628"/>
      <c r="E989" s="92"/>
      <c r="F989" s="904"/>
      <c r="G989" s="84"/>
      <c r="H989" s="84"/>
      <c r="I989" s="84"/>
      <c r="J989" s="84"/>
      <c r="K989" s="84"/>
      <c r="L989" s="84"/>
      <c r="M989" s="84"/>
      <c r="N989" s="84"/>
      <c r="O989" s="84"/>
      <c r="P989" s="84"/>
      <c r="Q989" s="85"/>
    </row>
    <row r="990" spans="1:17" x14ac:dyDescent="0.2">
      <c r="A990" s="112"/>
      <c r="B990" s="84"/>
      <c r="C990" s="628"/>
      <c r="D990" s="628"/>
      <c r="E990" s="92"/>
      <c r="F990" s="904"/>
      <c r="G990" s="84"/>
      <c r="H990" s="84"/>
      <c r="I990" s="84"/>
      <c r="J990" s="84"/>
      <c r="K990" s="84"/>
      <c r="L990" s="84"/>
      <c r="M990" s="84"/>
      <c r="N990" s="84"/>
      <c r="O990" s="84"/>
      <c r="P990" s="84"/>
      <c r="Q990" s="85"/>
    </row>
    <row r="991" spans="1:17" x14ac:dyDescent="0.2">
      <c r="A991" s="112"/>
      <c r="B991" s="84"/>
      <c r="C991" s="628"/>
      <c r="D991" s="628"/>
      <c r="E991" s="92"/>
      <c r="F991" s="904"/>
      <c r="G991" s="84"/>
      <c r="H991" s="84"/>
      <c r="I991" s="84"/>
      <c r="J991" s="84"/>
      <c r="K991" s="84"/>
      <c r="L991" s="84"/>
      <c r="M991" s="84"/>
      <c r="N991" s="84"/>
      <c r="O991" s="84"/>
      <c r="P991" s="84"/>
      <c r="Q991" s="85"/>
    </row>
    <row r="992" spans="1:17" x14ac:dyDescent="0.2">
      <c r="A992" s="112"/>
      <c r="B992" s="84"/>
      <c r="C992" s="628"/>
      <c r="D992" s="628"/>
      <c r="E992" s="92"/>
      <c r="F992" s="904"/>
      <c r="G992" s="84"/>
      <c r="H992" s="84"/>
      <c r="I992" s="84"/>
      <c r="J992" s="84"/>
      <c r="K992" s="84"/>
      <c r="L992" s="84"/>
      <c r="M992" s="84"/>
      <c r="N992" s="84"/>
      <c r="O992" s="84"/>
      <c r="P992" s="84"/>
      <c r="Q992" s="85"/>
    </row>
    <row r="993" spans="1:17" x14ac:dyDescent="0.2">
      <c r="A993" s="112"/>
      <c r="B993" s="84"/>
      <c r="C993" s="628"/>
      <c r="D993" s="628"/>
      <c r="E993" s="92"/>
      <c r="F993" s="904"/>
      <c r="G993" s="84"/>
      <c r="H993" s="84"/>
      <c r="I993" s="84"/>
      <c r="J993" s="84"/>
      <c r="K993" s="84"/>
      <c r="L993" s="84"/>
      <c r="M993" s="84"/>
      <c r="N993" s="84"/>
      <c r="O993" s="84"/>
      <c r="P993" s="84"/>
      <c r="Q993" s="85"/>
    </row>
    <row r="994" spans="1:17" x14ac:dyDescent="0.2">
      <c r="A994" s="112"/>
      <c r="B994" s="84"/>
      <c r="C994" s="628"/>
      <c r="D994" s="628"/>
      <c r="E994" s="92"/>
      <c r="F994" s="904"/>
      <c r="G994" s="84"/>
      <c r="H994" s="84"/>
      <c r="I994" s="84"/>
      <c r="J994" s="84"/>
      <c r="K994" s="84"/>
      <c r="L994" s="84"/>
      <c r="M994" s="84"/>
      <c r="N994" s="84"/>
      <c r="O994" s="84"/>
      <c r="P994" s="84"/>
      <c r="Q994" s="85"/>
    </row>
    <row r="995" spans="1:17" x14ac:dyDescent="0.2">
      <c r="A995" s="112"/>
      <c r="B995" s="84"/>
      <c r="C995" s="628"/>
      <c r="D995" s="628"/>
      <c r="E995" s="92"/>
      <c r="F995" s="904"/>
      <c r="G995" s="84"/>
      <c r="H995" s="84"/>
      <c r="I995" s="84"/>
      <c r="J995" s="84"/>
      <c r="K995" s="84"/>
      <c r="L995" s="84"/>
      <c r="M995" s="84"/>
      <c r="N995" s="84"/>
      <c r="O995" s="84"/>
      <c r="P995" s="84"/>
      <c r="Q995" s="85"/>
    </row>
    <row r="996" spans="1:17" x14ac:dyDescent="0.2">
      <c r="A996" s="112"/>
      <c r="B996" s="84"/>
      <c r="C996" s="628"/>
      <c r="D996" s="628"/>
      <c r="E996" s="92"/>
      <c r="F996" s="904"/>
      <c r="G996" s="84"/>
      <c r="H996" s="84"/>
      <c r="I996" s="84"/>
      <c r="J996" s="84"/>
      <c r="K996" s="84"/>
      <c r="L996" s="84"/>
      <c r="M996" s="84"/>
      <c r="N996" s="84"/>
      <c r="O996" s="84"/>
      <c r="P996" s="84"/>
      <c r="Q996" s="85"/>
    </row>
    <row r="997" spans="1:17" x14ac:dyDescent="0.2">
      <c r="A997" s="112"/>
      <c r="B997" s="84"/>
      <c r="C997" s="628"/>
      <c r="D997" s="628"/>
      <c r="E997" s="92"/>
      <c r="F997" s="904"/>
      <c r="G997" s="84"/>
      <c r="H997" s="84"/>
      <c r="I997" s="84"/>
      <c r="J997" s="84"/>
      <c r="K997" s="84"/>
      <c r="L997" s="84"/>
      <c r="M997" s="84"/>
      <c r="N997" s="84"/>
      <c r="O997" s="84"/>
      <c r="P997" s="84"/>
      <c r="Q997" s="85"/>
    </row>
    <row r="998" spans="1:17" x14ac:dyDescent="0.2">
      <c r="A998" s="112"/>
      <c r="B998" s="84"/>
      <c r="C998" s="628"/>
      <c r="D998" s="628"/>
      <c r="E998" s="92"/>
      <c r="F998" s="904"/>
      <c r="G998" s="84"/>
      <c r="H998" s="84"/>
      <c r="I998" s="84"/>
      <c r="J998" s="84"/>
      <c r="K998" s="84"/>
      <c r="L998" s="84"/>
      <c r="M998" s="84"/>
      <c r="N998" s="84"/>
      <c r="O998" s="84"/>
      <c r="P998" s="84"/>
      <c r="Q998" s="85"/>
    </row>
    <row r="999" spans="1:17" x14ac:dyDescent="0.2">
      <c r="A999" s="112"/>
      <c r="B999" s="84"/>
      <c r="C999" s="628"/>
      <c r="D999" s="628"/>
      <c r="E999" s="92"/>
      <c r="F999" s="904"/>
      <c r="G999" s="84"/>
      <c r="H999" s="84"/>
      <c r="I999" s="84"/>
      <c r="J999" s="84"/>
      <c r="K999" s="84"/>
      <c r="L999" s="84"/>
      <c r="M999" s="84"/>
      <c r="N999" s="84"/>
      <c r="O999" s="84"/>
      <c r="P999" s="84"/>
      <c r="Q999" s="85"/>
    </row>
    <row r="1000" spans="1:17" x14ac:dyDescent="0.2">
      <c r="A1000" s="112"/>
      <c r="B1000" s="84"/>
      <c r="C1000" s="628"/>
      <c r="D1000" s="628"/>
      <c r="E1000" s="92"/>
      <c r="F1000" s="904"/>
      <c r="G1000" s="84"/>
      <c r="H1000" s="84"/>
      <c r="I1000" s="84"/>
      <c r="J1000" s="84"/>
      <c r="K1000" s="84"/>
      <c r="L1000" s="84"/>
      <c r="M1000" s="84"/>
      <c r="N1000" s="84"/>
      <c r="O1000" s="84"/>
      <c r="P1000" s="84"/>
      <c r="Q1000" s="85"/>
    </row>
    <row r="1001" spans="1:17" x14ac:dyDescent="0.2">
      <c r="A1001" s="112"/>
      <c r="B1001" s="84"/>
      <c r="C1001" s="628"/>
      <c r="D1001" s="628"/>
      <c r="E1001" s="92"/>
      <c r="F1001" s="904"/>
      <c r="G1001" s="84"/>
      <c r="H1001" s="84"/>
      <c r="I1001" s="84"/>
      <c r="J1001" s="84"/>
      <c r="K1001" s="84"/>
      <c r="L1001" s="84"/>
      <c r="M1001" s="84"/>
      <c r="N1001" s="84"/>
      <c r="O1001" s="84"/>
      <c r="P1001" s="84"/>
      <c r="Q1001" s="85"/>
    </row>
    <row r="1002" spans="1:17" x14ac:dyDescent="0.2">
      <c r="A1002" s="112"/>
      <c r="B1002" s="84"/>
      <c r="C1002" s="628"/>
      <c r="D1002" s="628"/>
      <c r="E1002" s="92"/>
      <c r="F1002" s="904"/>
      <c r="G1002" s="84"/>
      <c r="H1002" s="84"/>
      <c r="I1002" s="84"/>
      <c r="J1002" s="84"/>
      <c r="K1002" s="84"/>
      <c r="L1002" s="84"/>
      <c r="M1002" s="84"/>
      <c r="N1002" s="84"/>
      <c r="O1002" s="84"/>
      <c r="P1002" s="84"/>
      <c r="Q1002" s="85"/>
    </row>
    <row r="1003" spans="1:17" x14ac:dyDescent="0.2">
      <c r="A1003" s="112"/>
      <c r="B1003" s="84"/>
      <c r="C1003" s="628"/>
      <c r="D1003" s="628"/>
      <c r="E1003" s="92"/>
      <c r="F1003" s="904"/>
      <c r="G1003" s="84"/>
      <c r="H1003" s="84"/>
      <c r="I1003" s="84"/>
      <c r="J1003" s="84"/>
      <c r="K1003" s="84"/>
      <c r="L1003" s="84"/>
      <c r="M1003" s="84"/>
      <c r="N1003" s="84"/>
      <c r="O1003" s="84"/>
      <c r="P1003" s="84"/>
      <c r="Q1003" s="85"/>
    </row>
    <row r="1004" spans="1:17" x14ac:dyDescent="0.2">
      <c r="A1004" s="112"/>
      <c r="B1004" s="84"/>
      <c r="C1004" s="628"/>
      <c r="D1004" s="628"/>
      <c r="E1004" s="92"/>
      <c r="F1004" s="904"/>
      <c r="G1004" s="84"/>
      <c r="H1004" s="84"/>
      <c r="I1004" s="84"/>
      <c r="J1004" s="84"/>
      <c r="K1004" s="84"/>
      <c r="L1004" s="84"/>
      <c r="M1004" s="84"/>
      <c r="N1004" s="84"/>
      <c r="O1004" s="84"/>
      <c r="P1004" s="84"/>
      <c r="Q1004" s="85"/>
    </row>
    <row r="1005" spans="1:17" x14ac:dyDescent="0.2">
      <c r="A1005" s="112"/>
      <c r="B1005" s="84"/>
      <c r="C1005" s="628"/>
      <c r="D1005" s="628"/>
      <c r="E1005" s="92"/>
      <c r="F1005" s="904"/>
      <c r="G1005" s="84"/>
      <c r="H1005" s="84"/>
      <c r="I1005" s="84"/>
      <c r="J1005" s="84"/>
      <c r="K1005" s="84"/>
      <c r="L1005" s="84"/>
      <c r="M1005" s="84"/>
      <c r="N1005" s="84"/>
      <c r="O1005" s="84"/>
      <c r="P1005" s="84"/>
      <c r="Q1005" s="85"/>
    </row>
    <row r="1006" spans="1:17" x14ac:dyDescent="0.2">
      <c r="A1006" s="112"/>
      <c r="B1006" s="84"/>
      <c r="C1006" s="628"/>
      <c r="D1006" s="628"/>
      <c r="E1006" s="92"/>
      <c r="F1006" s="904"/>
      <c r="G1006" s="84"/>
      <c r="H1006" s="84"/>
      <c r="I1006" s="84"/>
      <c r="J1006" s="84"/>
      <c r="K1006" s="84"/>
      <c r="L1006" s="84"/>
      <c r="M1006" s="84"/>
      <c r="N1006" s="84"/>
      <c r="O1006" s="84"/>
      <c r="P1006" s="84"/>
      <c r="Q1006" s="85"/>
    </row>
    <row r="1007" spans="1:17" x14ac:dyDescent="0.2">
      <c r="A1007" s="112"/>
      <c r="B1007" s="84"/>
      <c r="C1007" s="628"/>
      <c r="D1007" s="628"/>
      <c r="E1007" s="92"/>
      <c r="F1007" s="904"/>
      <c r="G1007" s="84"/>
      <c r="H1007" s="84"/>
      <c r="I1007" s="84"/>
      <c r="J1007" s="84"/>
      <c r="K1007" s="84"/>
      <c r="L1007" s="84"/>
      <c r="M1007" s="84"/>
      <c r="N1007" s="84"/>
      <c r="O1007" s="84"/>
      <c r="P1007" s="84"/>
      <c r="Q1007" s="85"/>
    </row>
    <row r="1008" spans="1:17" x14ac:dyDescent="0.2">
      <c r="A1008" s="112"/>
      <c r="B1008" s="84"/>
      <c r="C1008" s="628"/>
      <c r="D1008" s="628"/>
      <c r="E1008" s="92"/>
      <c r="F1008" s="904"/>
      <c r="G1008" s="84"/>
      <c r="H1008" s="84"/>
      <c r="I1008" s="84"/>
      <c r="J1008" s="84"/>
      <c r="K1008" s="84"/>
      <c r="L1008" s="84"/>
      <c r="M1008" s="84"/>
      <c r="N1008" s="84"/>
      <c r="O1008" s="84"/>
      <c r="P1008" s="84"/>
      <c r="Q1008" s="85"/>
    </row>
    <row r="1009" spans="1:17" x14ac:dyDescent="0.2">
      <c r="A1009" s="112"/>
      <c r="B1009" s="84"/>
      <c r="C1009" s="628"/>
      <c r="D1009" s="628"/>
      <c r="E1009" s="92"/>
      <c r="F1009" s="904"/>
      <c r="G1009" s="84"/>
      <c r="H1009" s="84"/>
      <c r="I1009" s="84"/>
      <c r="J1009" s="84"/>
      <c r="K1009" s="84"/>
      <c r="L1009" s="84"/>
      <c r="M1009" s="84"/>
      <c r="N1009" s="84"/>
      <c r="O1009" s="84"/>
      <c r="P1009" s="84"/>
      <c r="Q1009" s="85"/>
    </row>
    <row r="1010" spans="1:17" x14ac:dyDescent="0.2">
      <c r="A1010" s="112"/>
      <c r="B1010" s="84"/>
      <c r="C1010" s="628"/>
      <c r="D1010" s="628"/>
      <c r="E1010" s="92"/>
      <c r="F1010" s="904"/>
      <c r="G1010" s="84"/>
      <c r="H1010" s="84"/>
      <c r="I1010" s="84"/>
      <c r="J1010" s="84"/>
      <c r="K1010" s="84"/>
      <c r="L1010" s="84"/>
      <c r="M1010" s="84"/>
      <c r="N1010" s="84"/>
      <c r="O1010" s="84"/>
      <c r="P1010" s="84"/>
      <c r="Q1010" s="85"/>
    </row>
    <row r="1011" spans="1:17" x14ac:dyDescent="0.2">
      <c r="A1011" s="112"/>
      <c r="B1011" s="84"/>
      <c r="C1011" s="628"/>
      <c r="D1011" s="628"/>
      <c r="E1011" s="92"/>
      <c r="F1011" s="904"/>
      <c r="G1011" s="84"/>
      <c r="H1011" s="84"/>
      <c r="I1011" s="84"/>
      <c r="J1011" s="84"/>
      <c r="K1011" s="84"/>
      <c r="L1011" s="84"/>
      <c r="M1011" s="84"/>
      <c r="N1011" s="84"/>
      <c r="O1011" s="84"/>
      <c r="P1011" s="84"/>
      <c r="Q1011" s="85"/>
    </row>
    <row r="1012" spans="1:17" x14ac:dyDescent="0.2">
      <c r="A1012" s="112"/>
      <c r="B1012" s="84"/>
      <c r="C1012" s="628"/>
      <c r="D1012" s="628"/>
      <c r="E1012" s="92"/>
      <c r="F1012" s="904"/>
      <c r="G1012" s="84"/>
      <c r="H1012" s="84"/>
      <c r="I1012" s="84"/>
      <c r="J1012" s="84"/>
      <c r="K1012" s="84"/>
      <c r="L1012" s="84"/>
      <c r="M1012" s="84"/>
      <c r="N1012" s="84"/>
      <c r="O1012" s="84"/>
      <c r="P1012" s="84"/>
      <c r="Q1012" s="85"/>
    </row>
    <row r="1013" spans="1:17" x14ac:dyDescent="0.2">
      <c r="A1013" s="112"/>
      <c r="B1013" s="84"/>
      <c r="C1013" s="628"/>
      <c r="D1013" s="628"/>
      <c r="E1013" s="92"/>
      <c r="F1013" s="904"/>
      <c r="G1013" s="84"/>
      <c r="H1013" s="84"/>
      <c r="I1013" s="84"/>
      <c r="J1013" s="84"/>
      <c r="K1013" s="84"/>
      <c r="L1013" s="84"/>
      <c r="M1013" s="84"/>
      <c r="N1013" s="84"/>
      <c r="O1013" s="84"/>
      <c r="P1013" s="84"/>
      <c r="Q1013" s="85"/>
    </row>
    <row r="1014" spans="1:17" x14ac:dyDescent="0.2">
      <c r="A1014" s="112"/>
      <c r="B1014" s="84"/>
      <c r="C1014" s="628"/>
      <c r="D1014" s="628"/>
      <c r="E1014" s="92"/>
      <c r="F1014" s="904"/>
      <c r="G1014" s="84"/>
      <c r="H1014" s="84"/>
      <c r="I1014" s="84"/>
      <c r="J1014" s="84"/>
      <c r="K1014" s="84"/>
      <c r="L1014" s="84"/>
      <c r="M1014" s="84"/>
      <c r="N1014" s="84"/>
      <c r="O1014" s="84"/>
      <c r="P1014" s="84"/>
      <c r="Q1014" s="85"/>
    </row>
    <row r="1015" spans="1:17" x14ac:dyDescent="0.2">
      <c r="A1015" s="112"/>
      <c r="B1015" s="84"/>
      <c r="C1015" s="628"/>
      <c r="D1015" s="628"/>
      <c r="E1015" s="92"/>
      <c r="F1015" s="904"/>
      <c r="G1015" s="84"/>
      <c r="H1015" s="84"/>
      <c r="I1015" s="84"/>
      <c r="J1015" s="84"/>
      <c r="K1015" s="84"/>
      <c r="L1015" s="84"/>
      <c r="M1015" s="84"/>
      <c r="N1015" s="84"/>
      <c r="O1015" s="84"/>
      <c r="P1015" s="84"/>
      <c r="Q1015" s="85"/>
    </row>
    <row r="1016" spans="1:17" x14ac:dyDescent="0.2">
      <c r="A1016" s="112"/>
      <c r="B1016" s="84"/>
      <c r="C1016" s="628"/>
      <c r="D1016" s="628"/>
      <c r="E1016" s="92"/>
      <c r="F1016" s="904"/>
      <c r="G1016" s="84"/>
      <c r="H1016" s="84"/>
      <c r="I1016" s="84"/>
      <c r="J1016" s="84"/>
      <c r="K1016" s="84"/>
      <c r="L1016" s="84"/>
      <c r="M1016" s="84"/>
      <c r="N1016" s="84"/>
      <c r="O1016" s="84"/>
      <c r="P1016" s="84"/>
      <c r="Q1016" s="85"/>
    </row>
    <row r="1017" spans="1:17" x14ac:dyDescent="0.2">
      <c r="A1017" s="112"/>
      <c r="B1017" s="84"/>
      <c r="C1017" s="628"/>
      <c r="D1017" s="628"/>
      <c r="E1017" s="92"/>
      <c r="F1017" s="904"/>
      <c r="G1017" s="84"/>
      <c r="H1017" s="84"/>
      <c r="I1017" s="84"/>
      <c r="J1017" s="84"/>
      <c r="K1017" s="84"/>
      <c r="L1017" s="84"/>
      <c r="M1017" s="84"/>
      <c r="N1017" s="84"/>
      <c r="O1017" s="84"/>
      <c r="P1017" s="84"/>
      <c r="Q1017" s="85"/>
    </row>
    <row r="1018" spans="1:17" x14ac:dyDescent="0.2">
      <c r="A1018" s="112"/>
      <c r="B1018" s="84"/>
      <c r="C1018" s="628"/>
      <c r="D1018" s="628"/>
      <c r="E1018" s="92"/>
      <c r="F1018" s="904"/>
      <c r="G1018" s="84"/>
      <c r="H1018" s="84"/>
      <c r="I1018" s="84"/>
      <c r="J1018" s="84"/>
      <c r="K1018" s="84"/>
      <c r="L1018" s="84"/>
      <c r="M1018" s="84"/>
      <c r="N1018" s="84"/>
      <c r="O1018" s="84"/>
      <c r="P1018" s="84"/>
      <c r="Q1018" s="85"/>
    </row>
    <row r="1019" spans="1:17" x14ac:dyDescent="0.2">
      <c r="A1019" s="112"/>
      <c r="B1019" s="84"/>
      <c r="C1019" s="628"/>
      <c r="D1019" s="628"/>
      <c r="E1019" s="92"/>
      <c r="F1019" s="904"/>
      <c r="G1019" s="84"/>
      <c r="H1019" s="84"/>
      <c r="I1019" s="84"/>
      <c r="J1019" s="84"/>
      <c r="K1019" s="84"/>
      <c r="L1019" s="84"/>
      <c r="M1019" s="84"/>
      <c r="N1019" s="84"/>
      <c r="O1019" s="84"/>
      <c r="P1019" s="84"/>
      <c r="Q1019" s="85"/>
    </row>
    <row r="1020" spans="1:17" x14ac:dyDescent="0.2">
      <c r="A1020" s="112"/>
      <c r="B1020" s="84"/>
      <c r="C1020" s="628"/>
      <c r="D1020" s="628"/>
      <c r="E1020" s="92"/>
      <c r="F1020" s="904"/>
      <c r="G1020" s="84"/>
      <c r="H1020" s="84"/>
      <c r="I1020" s="84"/>
      <c r="J1020" s="84"/>
      <c r="K1020" s="84"/>
      <c r="L1020" s="84"/>
      <c r="M1020" s="84"/>
      <c r="N1020" s="84"/>
      <c r="O1020" s="84"/>
      <c r="P1020" s="84"/>
      <c r="Q1020" s="85"/>
    </row>
    <row r="1021" spans="1:17" x14ac:dyDescent="0.2">
      <c r="A1021" s="112"/>
      <c r="B1021" s="84"/>
      <c r="C1021" s="628"/>
      <c r="D1021" s="628"/>
      <c r="E1021" s="92"/>
      <c r="F1021" s="904"/>
      <c r="G1021" s="84"/>
      <c r="H1021" s="84"/>
      <c r="I1021" s="84"/>
      <c r="J1021" s="84"/>
      <c r="K1021" s="84"/>
      <c r="L1021" s="84"/>
      <c r="M1021" s="84"/>
      <c r="N1021" s="84"/>
      <c r="O1021" s="84"/>
      <c r="P1021" s="84"/>
      <c r="Q1021" s="85"/>
    </row>
    <row r="1022" spans="1:17" x14ac:dyDescent="0.2">
      <c r="A1022" s="112"/>
      <c r="B1022" s="84"/>
      <c r="C1022" s="628"/>
      <c r="D1022" s="628"/>
      <c r="E1022" s="92"/>
      <c r="F1022" s="904"/>
      <c r="G1022" s="84"/>
      <c r="H1022" s="84"/>
      <c r="I1022" s="84"/>
      <c r="J1022" s="84"/>
      <c r="K1022" s="84"/>
      <c r="L1022" s="84"/>
      <c r="M1022" s="84"/>
      <c r="N1022" s="84"/>
      <c r="O1022" s="84"/>
      <c r="P1022" s="84"/>
      <c r="Q1022" s="85"/>
    </row>
    <row r="1023" spans="1:17" x14ac:dyDescent="0.2">
      <c r="A1023" s="112"/>
      <c r="B1023" s="84"/>
      <c r="C1023" s="628"/>
      <c r="D1023" s="628"/>
      <c r="E1023" s="92"/>
      <c r="F1023" s="904"/>
      <c r="G1023" s="84"/>
      <c r="H1023" s="84"/>
      <c r="I1023" s="84"/>
      <c r="J1023" s="84"/>
      <c r="K1023" s="84"/>
      <c r="L1023" s="84"/>
      <c r="M1023" s="84"/>
      <c r="N1023" s="84"/>
      <c r="O1023" s="84"/>
      <c r="P1023" s="84"/>
      <c r="Q1023" s="85"/>
    </row>
    <row r="1024" spans="1:17" x14ac:dyDescent="0.2">
      <c r="A1024" s="112"/>
      <c r="B1024" s="84"/>
      <c r="C1024" s="628"/>
      <c r="D1024" s="628"/>
      <c r="E1024" s="92"/>
      <c r="F1024" s="904"/>
      <c r="G1024" s="84"/>
      <c r="H1024" s="84"/>
      <c r="I1024" s="84"/>
      <c r="J1024" s="84"/>
      <c r="K1024" s="84"/>
      <c r="L1024" s="84"/>
      <c r="M1024" s="84"/>
      <c r="N1024" s="84"/>
      <c r="O1024" s="84"/>
      <c r="P1024" s="84"/>
      <c r="Q1024" s="85"/>
    </row>
    <row r="1025" spans="1:17" x14ac:dyDescent="0.2">
      <c r="A1025" s="112"/>
      <c r="B1025" s="84"/>
      <c r="C1025" s="628"/>
      <c r="D1025" s="628"/>
      <c r="E1025" s="92"/>
      <c r="F1025" s="904"/>
      <c r="G1025" s="84"/>
      <c r="H1025" s="84"/>
      <c r="I1025" s="84"/>
      <c r="J1025" s="84"/>
      <c r="K1025" s="84"/>
      <c r="L1025" s="84"/>
      <c r="M1025" s="84"/>
      <c r="N1025" s="84"/>
      <c r="O1025" s="84"/>
      <c r="P1025" s="84"/>
      <c r="Q1025" s="85"/>
    </row>
    <row r="1026" spans="1:17" x14ac:dyDescent="0.2">
      <c r="A1026" s="112"/>
      <c r="B1026" s="84"/>
      <c r="C1026" s="628"/>
      <c r="D1026" s="628"/>
      <c r="E1026" s="92"/>
      <c r="F1026" s="904"/>
      <c r="G1026" s="84"/>
      <c r="H1026" s="84"/>
      <c r="I1026" s="84"/>
      <c r="J1026" s="84"/>
      <c r="K1026" s="84"/>
      <c r="L1026" s="84"/>
      <c r="M1026" s="84"/>
      <c r="N1026" s="84"/>
      <c r="O1026" s="84"/>
      <c r="P1026" s="84"/>
      <c r="Q1026" s="85"/>
    </row>
    <row r="1027" spans="1:17" x14ac:dyDescent="0.2">
      <c r="A1027" s="112"/>
      <c r="B1027" s="84"/>
      <c r="C1027" s="628"/>
      <c r="D1027" s="628"/>
      <c r="E1027" s="92"/>
      <c r="F1027" s="904"/>
      <c r="G1027" s="84"/>
      <c r="H1027" s="84"/>
      <c r="I1027" s="84"/>
      <c r="J1027" s="84"/>
      <c r="K1027" s="84"/>
      <c r="L1027" s="84"/>
      <c r="M1027" s="84"/>
      <c r="N1027" s="84"/>
      <c r="O1027" s="84"/>
      <c r="P1027" s="84"/>
      <c r="Q1027" s="85"/>
    </row>
    <row r="1028" spans="1:17" x14ac:dyDescent="0.2">
      <c r="A1028" s="112"/>
      <c r="B1028" s="84"/>
      <c r="C1028" s="628"/>
      <c r="D1028" s="628"/>
      <c r="E1028" s="92"/>
      <c r="F1028" s="904"/>
      <c r="G1028" s="84"/>
      <c r="H1028" s="84"/>
      <c r="I1028" s="84"/>
      <c r="J1028" s="84"/>
      <c r="K1028" s="84"/>
      <c r="L1028" s="84"/>
      <c r="M1028" s="84"/>
      <c r="N1028" s="84"/>
      <c r="O1028" s="84"/>
      <c r="P1028" s="84"/>
      <c r="Q1028" s="85"/>
    </row>
    <row r="1029" spans="1:17" x14ac:dyDescent="0.2">
      <c r="A1029" s="112"/>
      <c r="B1029" s="84"/>
      <c r="C1029" s="628"/>
      <c r="D1029" s="628"/>
      <c r="E1029" s="92"/>
      <c r="F1029" s="904"/>
      <c r="G1029" s="84"/>
      <c r="H1029" s="84"/>
      <c r="I1029" s="84"/>
      <c r="J1029" s="84"/>
      <c r="K1029" s="84"/>
      <c r="L1029" s="84"/>
      <c r="M1029" s="84"/>
      <c r="N1029" s="84"/>
      <c r="O1029" s="84"/>
      <c r="P1029" s="84"/>
      <c r="Q1029" s="85"/>
    </row>
    <row r="1030" spans="1:17" x14ac:dyDescent="0.2">
      <c r="A1030" s="112"/>
      <c r="B1030" s="84"/>
      <c r="C1030" s="628"/>
      <c r="D1030" s="628"/>
      <c r="E1030" s="92"/>
      <c r="F1030" s="904"/>
      <c r="G1030" s="84"/>
      <c r="H1030" s="84"/>
      <c r="I1030" s="84"/>
      <c r="J1030" s="84"/>
      <c r="K1030" s="84"/>
      <c r="L1030" s="84"/>
      <c r="M1030" s="84"/>
      <c r="N1030" s="84"/>
      <c r="O1030" s="84"/>
      <c r="P1030" s="84"/>
      <c r="Q1030" s="85"/>
    </row>
    <row r="1031" spans="1:17" x14ac:dyDescent="0.2">
      <c r="A1031" s="112"/>
      <c r="B1031" s="84"/>
      <c r="C1031" s="628"/>
      <c r="D1031" s="628"/>
      <c r="E1031" s="92"/>
      <c r="F1031" s="904"/>
      <c r="G1031" s="84"/>
      <c r="H1031" s="84"/>
      <c r="I1031" s="84"/>
      <c r="J1031" s="84"/>
      <c r="K1031" s="84"/>
      <c r="L1031" s="84"/>
      <c r="M1031" s="84"/>
      <c r="N1031" s="84"/>
      <c r="O1031" s="84"/>
      <c r="P1031" s="84"/>
      <c r="Q1031" s="85"/>
    </row>
    <row r="1032" spans="1:17" x14ac:dyDescent="0.2">
      <c r="A1032" s="112"/>
      <c r="B1032" s="84"/>
      <c r="C1032" s="628"/>
      <c r="D1032" s="628"/>
      <c r="E1032" s="92"/>
      <c r="F1032" s="904"/>
      <c r="G1032" s="84"/>
      <c r="H1032" s="84"/>
      <c r="I1032" s="84"/>
      <c r="J1032" s="84"/>
      <c r="K1032" s="84"/>
      <c r="L1032" s="84"/>
      <c r="M1032" s="84"/>
      <c r="N1032" s="84"/>
      <c r="O1032" s="84"/>
      <c r="P1032" s="84"/>
      <c r="Q1032" s="85"/>
    </row>
    <row r="1033" spans="1:17" x14ac:dyDescent="0.2">
      <c r="A1033" s="112"/>
      <c r="B1033" s="84"/>
      <c r="C1033" s="628"/>
      <c r="D1033" s="628"/>
      <c r="E1033" s="92"/>
      <c r="F1033" s="904"/>
      <c r="G1033" s="84"/>
      <c r="H1033" s="84"/>
      <c r="I1033" s="84"/>
      <c r="J1033" s="84"/>
      <c r="K1033" s="84"/>
      <c r="L1033" s="84"/>
      <c r="M1033" s="84"/>
      <c r="N1033" s="84"/>
      <c r="O1033" s="84"/>
      <c r="P1033" s="84"/>
      <c r="Q1033" s="85"/>
    </row>
    <row r="1034" spans="1:17" x14ac:dyDescent="0.2">
      <c r="A1034" s="112"/>
      <c r="B1034" s="84"/>
      <c r="C1034" s="628"/>
      <c r="D1034" s="628"/>
      <c r="E1034" s="92"/>
      <c r="F1034" s="904"/>
      <c r="G1034" s="84"/>
      <c r="H1034" s="84"/>
      <c r="I1034" s="84"/>
      <c r="J1034" s="84"/>
      <c r="K1034" s="84"/>
      <c r="L1034" s="84"/>
      <c r="M1034" s="84"/>
      <c r="N1034" s="84"/>
      <c r="O1034" s="84"/>
      <c r="P1034" s="84"/>
      <c r="Q1034" s="85"/>
    </row>
    <row r="1035" spans="1:17" x14ac:dyDescent="0.2">
      <c r="A1035" s="112"/>
      <c r="B1035" s="84"/>
      <c r="C1035" s="628"/>
      <c r="D1035" s="628"/>
      <c r="E1035" s="92"/>
      <c r="F1035" s="904"/>
      <c r="G1035" s="84"/>
      <c r="H1035" s="84"/>
      <c r="I1035" s="84"/>
      <c r="J1035" s="84"/>
      <c r="K1035" s="84"/>
      <c r="L1035" s="84"/>
      <c r="M1035" s="84"/>
      <c r="N1035" s="84"/>
      <c r="O1035" s="84"/>
      <c r="P1035" s="84"/>
      <c r="Q1035" s="85"/>
    </row>
    <row r="1036" spans="1:17" x14ac:dyDescent="0.2">
      <c r="A1036" s="112"/>
      <c r="B1036" s="84"/>
      <c r="C1036" s="628"/>
      <c r="D1036" s="628"/>
      <c r="E1036" s="92"/>
      <c r="F1036" s="904"/>
      <c r="G1036" s="84"/>
      <c r="H1036" s="84"/>
      <c r="I1036" s="84"/>
      <c r="J1036" s="84"/>
      <c r="K1036" s="84"/>
      <c r="L1036" s="84"/>
      <c r="M1036" s="84"/>
      <c r="N1036" s="84"/>
      <c r="O1036" s="84"/>
      <c r="P1036" s="84"/>
      <c r="Q1036" s="85"/>
    </row>
    <row r="1037" spans="1:17" x14ac:dyDescent="0.2">
      <c r="A1037" s="112"/>
      <c r="B1037" s="84"/>
      <c r="C1037" s="628"/>
      <c r="D1037" s="628"/>
      <c r="E1037" s="92"/>
      <c r="F1037" s="904"/>
      <c r="G1037" s="84"/>
      <c r="H1037" s="84"/>
      <c r="I1037" s="84"/>
      <c r="J1037" s="84"/>
      <c r="K1037" s="84"/>
      <c r="L1037" s="84"/>
      <c r="M1037" s="84"/>
      <c r="N1037" s="84"/>
      <c r="O1037" s="84"/>
      <c r="P1037" s="84"/>
      <c r="Q1037" s="85"/>
    </row>
    <row r="1038" spans="1:17" x14ac:dyDescent="0.2">
      <c r="A1038" s="112"/>
      <c r="B1038" s="84"/>
      <c r="C1038" s="628"/>
      <c r="D1038" s="628"/>
      <c r="E1038" s="92"/>
      <c r="F1038" s="904"/>
      <c r="G1038" s="84"/>
      <c r="H1038" s="84"/>
      <c r="I1038" s="84"/>
      <c r="J1038" s="84"/>
      <c r="K1038" s="84"/>
      <c r="L1038" s="84"/>
      <c r="M1038" s="84"/>
      <c r="N1038" s="84"/>
      <c r="O1038" s="84"/>
      <c r="P1038" s="84"/>
      <c r="Q1038" s="85"/>
    </row>
    <row r="1039" spans="1:17" x14ac:dyDescent="0.2">
      <c r="A1039" s="112"/>
      <c r="B1039" s="84"/>
      <c r="C1039" s="628"/>
      <c r="D1039" s="628"/>
      <c r="E1039" s="92"/>
      <c r="F1039" s="904"/>
      <c r="G1039" s="84"/>
      <c r="H1039" s="84"/>
      <c r="I1039" s="84"/>
      <c r="J1039" s="84"/>
      <c r="K1039" s="84"/>
      <c r="L1039" s="84"/>
      <c r="M1039" s="84"/>
      <c r="N1039" s="84"/>
      <c r="O1039" s="84"/>
      <c r="P1039" s="84"/>
      <c r="Q1039" s="85"/>
    </row>
    <row r="1040" spans="1:17" x14ac:dyDescent="0.2">
      <c r="A1040" s="112"/>
      <c r="B1040" s="84"/>
      <c r="C1040" s="628"/>
      <c r="D1040" s="628"/>
      <c r="E1040" s="92"/>
      <c r="F1040" s="904"/>
      <c r="G1040" s="84"/>
      <c r="H1040" s="84"/>
      <c r="I1040" s="84"/>
      <c r="J1040" s="84"/>
      <c r="K1040" s="84"/>
      <c r="L1040" s="84"/>
      <c r="M1040" s="84"/>
      <c r="N1040" s="84"/>
      <c r="O1040" s="84"/>
      <c r="P1040" s="84"/>
      <c r="Q1040" s="85"/>
    </row>
    <row r="1041" spans="1:17" x14ac:dyDescent="0.2">
      <c r="A1041" s="112"/>
      <c r="B1041" s="84"/>
      <c r="C1041" s="628"/>
      <c r="D1041" s="628"/>
      <c r="E1041" s="92"/>
      <c r="F1041" s="904"/>
      <c r="G1041" s="84"/>
      <c r="H1041" s="84"/>
      <c r="I1041" s="84"/>
      <c r="J1041" s="84"/>
      <c r="K1041" s="84"/>
      <c r="L1041" s="84"/>
      <c r="M1041" s="84"/>
      <c r="N1041" s="84"/>
      <c r="O1041" s="84"/>
      <c r="P1041" s="84"/>
      <c r="Q1041" s="85"/>
    </row>
    <row r="1042" spans="1:17" x14ac:dyDescent="0.2">
      <c r="A1042" s="112"/>
      <c r="B1042" s="84"/>
      <c r="C1042" s="628"/>
      <c r="D1042" s="628"/>
      <c r="E1042" s="92"/>
      <c r="F1042" s="904"/>
      <c r="G1042" s="84"/>
      <c r="H1042" s="84"/>
      <c r="I1042" s="84"/>
      <c r="J1042" s="84"/>
      <c r="K1042" s="84"/>
      <c r="L1042" s="84"/>
      <c r="M1042" s="84"/>
      <c r="N1042" s="84"/>
      <c r="O1042" s="84"/>
      <c r="P1042" s="84"/>
      <c r="Q1042" s="85"/>
    </row>
    <row r="1043" spans="1:17" x14ac:dyDescent="0.2">
      <c r="A1043" s="112"/>
      <c r="B1043" s="84"/>
      <c r="C1043" s="628"/>
      <c r="D1043" s="628"/>
      <c r="E1043" s="92"/>
      <c r="F1043" s="904"/>
      <c r="G1043" s="84"/>
      <c r="H1043" s="84"/>
      <c r="I1043" s="84"/>
      <c r="J1043" s="84"/>
      <c r="K1043" s="84"/>
      <c r="L1043" s="84"/>
      <c r="M1043" s="84"/>
      <c r="N1043" s="84"/>
      <c r="O1043" s="84"/>
      <c r="P1043" s="84"/>
      <c r="Q1043" s="85"/>
    </row>
    <row r="1044" spans="1:17" x14ac:dyDescent="0.2">
      <c r="A1044" s="112"/>
      <c r="B1044" s="84"/>
      <c r="C1044" s="628"/>
      <c r="D1044" s="628"/>
      <c r="E1044" s="92"/>
      <c r="F1044" s="904"/>
      <c r="G1044" s="84"/>
      <c r="H1044" s="84"/>
      <c r="I1044" s="84"/>
      <c r="J1044" s="84"/>
      <c r="K1044" s="84"/>
      <c r="L1044" s="84"/>
      <c r="M1044" s="84"/>
      <c r="N1044" s="84"/>
      <c r="O1044" s="84"/>
      <c r="P1044" s="84"/>
      <c r="Q1044" s="85"/>
    </row>
    <row r="1045" spans="1:17" x14ac:dyDescent="0.2">
      <c r="A1045" s="112"/>
      <c r="B1045" s="84"/>
      <c r="C1045" s="628"/>
      <c r="D1045" s="628"/>
      <c r="E1045" s="92"/>
      <c r="F1045" s="904"/>
      <c r="G1045" s="84"/>
      <c r="H1045" s="84"/>
      <c r="I1045" s="84"/>
      <c r="J1045" s="84"/>
      <c r="K1045" s="84"/>
      <c r="L1045" s="84"/>
      <c r="M1045" s="84"/>
      <c r="N1045" s="84"/>
      <c r="O1045" s="84"/>
      <c r="P1045" s="84"/>
      <c r="Q1045" s="85"/>
    </row>
    <row r="1046" spans="1:17" x14ac:dyDescent="0.2">
      <c r="A1046" s="112"/>
      <c r="B1046" s="84"/>
      <c r="C1046" s="628"/>
      <c r="D1046" s="628"/>
      <c r="E1046" s="92"/>
      <c r="F1046" s="904"/>
      <c r="G1046" s="84"/>
      <c r="H1046" s="84"/>
      <c r="I1046" s="84"/>
      <c r="J1046" s="84"/>
      <c r="K1046" s="84"/>
      <c r="L1046" s="84"/>
      <c r="M1046" s="84"/>
      <c r="N1046" s="84"/>
      <c r="O1046" s="84"/>
      <c r="P1046" s="84"/>
      <c r="Q1046" s="85"/>
    </row>
    <row r="1047" spans="1:17" x14ac:dyDescent="0.2">
      <c r="A1047" s="112"/>
      <c r="B1047" s="84"/>
      <c r="C1047" s="628"/>
      <c r="D1047" s="628"/>
      <c r="E1047" s="92"/>
      <c r="F1047" s="904"/>
      <c r="G1047" s="84"/>
      <c r="H1047" s="84"/>
      <c r="I1047" s="84"/>
      <c r="J1047" s="84"/>
      <c r="K1047" s="84"/>
      <c r="L1047" s="84"/>
      <c r="M1047" s="84"/>
      <c r="N1047" s="84"/>
      <c r="O1047" s="84"/>
      <c r="P1047" s="84"/>
      <c r="Q1047" s="85"/>
    </row>
    <row r="1048" spans="1:17" x14ac:dyDescent="0.2">
      <c r="A1048" s="112"/>
      <c r="B1048" s="84"/>
      <c r="C1048" s="628"/>
      <c r="D1048" s="628"/>
      <c r="E1048" s="92"/>
      <c r="F1048" s="904"/>
      <c r="G1048" s="84"/>
      <c r="H1048" s="84"/>
      <c r="I1048" s="84"/>
      <c r="J1048" s="84"/>
      <c r="K1048" s="84"/>
      <c r="L1048" s="84"/>
      <c r="M1048" s="84"/>
      <c r="N1048" s="84"/>
      <c r="O1048" s="84"/>
      <c r="P1048" s="84"/>
      <c r="Q1048" s="85"/>
    </row>
    <row r="1049" spans="1:17" x14ac:dyDescent="0.2">
      <c r="A1049" s="112"/>
      <c r="B1049" s="84"/>
      <c r="C1049" s="628"/>
      <c r="D1049" s="628"/>
      <c r="E1049" s="92"/>
      <c r="F1049" s="904"/>
      <c r="G1049" s="84"/>
      <c r="H1049" s="84"/>
      <c r="I1049" s="84"/>
      <c r="J1049" s="84"/>
      <c r="K1049" s="84"/>
      <c r="L1049" s="84"/>
      <c r="M1049" s="84"/>
      <c r="N1049" s="84"/>
      <c r="O1049" s="84"/>
      <c r="P1049" s="84"/>
      <c r="Q1049" s="85"/>
    </row>
    <row r="1050" spans="1:17" x14ac:dyDescent="0.2">
      <c r="A1050" s="112"/>
      <c r="B1050" s="84"/>
      <c r="C1050" s="628"/>
      <c r="D1050" s="628"/>
      <c r="E1050" s="92"/>
      <c r="F1050" s="904"/>
      <c r="G1050" s="84"/>
      <c r="H1050" s="84"/>
      <c r="I1050" s="84"/>
      <c r="J1050" s="84"/>
      <c r="K1050" s="84"/>
      <c r="L1050" s="84"/>
      <c r="M1050" s="84"/>
      <c r="N1050" s="84"/>
      <c r="O1050" s="84"/>
      <c r="P1050" s="84"/>
      <c r="Q1050" s="85"/>
    </row>
    <row r="1051" spans="1:17" x14ac:dyDescent="0.2">
      <c r="A1051" s="112"/>
      <c r="B1051" s="84"/>
      <c r="C1051" s="628"/>
      <c r="D1051" s="628"/>
      <c r="E1051" s="92"/>
      <c r="F1051" s="904"/>
      <c r="G1051" s="84"/>
      <c r="H1051" s="84"/>
      <c r="I1051" s="84"/>
      <c r="J1051" s="84"/>
      <c r="K1051" s="84"/>
      <c r="L1051" s="84"/>
      <c r="M1051" s="84"/>
      <c r="N1051" s="84"/>
      <c r="O1051" s="84"/>
      <c r="P1051" s="84"/>
      <c r="Q1051" s="85"/>
    </row>
    <row r="1052" spans="1:17" x14ac:dyDescent="0.2">
      <c r="A1052" s="112"/>
      <c r="B1052" s="84"/>
      <c r="C1052" s="628"/>
      <c r="D1052" s="628"/>
      <c r="E1052" s="92"/>
      <c r="F1052" s="904"/>
      <c r="G1052" s="84"/>
      <c r="H1052" s="84"/>
      <c r="I1052" s="84"/>
      <c r="J1052" s="84"/>
      <c r="K1052" s="84"/>
      <c r="L1052" s="84"/>
      <c r="M1052" s="84"/>
      <c r="N1052" s="84"/>
      <c r="O1052" s="84"/>
      <c r="P1052" s="84"/>
      <c r="Q1052" s="85"/>
    </row>
    <row r="1053" spans="1:17" x14ac:dyDescent="0.2">
      <c r="A1053" s="112"/>
      <c r="B1053" s="84"/>
      <c r="C1053" s="628"/>
      <c r="D1053" s="628"/>
      <c r="E1053" s="92"/>
      <c r="F1053" s="904"/>
      <c r="G1053" s="84"/>
      <c r="H1053" s="84"/>
      <c r="I1053" s="84"/>
      <c r="J1053" s="84"/>
      <c r="K1053" s="84"/>
      <c r="L1053" s="84"/>
      <c r="M1053" s="84"/>
      <c r="N1053" s="84"/>
      <c r="O1053" s="84"/>
      <c r="P1053" s="84"/>
      <c r="Q1053" s="85"/>
    </row>
    <row r="1054" spans="1:17" x14ac:dyDescent="0.2">
      <c r="A1054" s="112"/>
      <c r="B1054" s="84"/>
      <c r="C1054" s="628"/>
      <c r="D1054" s="628"/>
      <c r="E1054" s="92"/>
      <c r="F1054" s="904"/>
      <c r="G1054" s="84"/>
      <c r="H1054" s="84"/>
      <c r="I1054" s="84"/>
      <c r="J1054" s="84"/>
      <c r="K1054" s="84"/>
      <c r="L1054" s="84"/>
      <c r="M1054" s="84"/>
      <c r="N1054" s="84"/>
      <c r="O1054" s="84"/>
      <c r="P1054" s="84"/>
      <c r="Q1054" s="85"/>
    </row>
    <row r="1055" spans="1:17" x14ac:dyDescent="0.2">
      <c r="A1055" s="112"/>
      <c r="B1055" s="84"/>
      <c r="C1055" s="628"/>
      <c r="D1055" s="628"/>
      <c r="E1055" s="92"/>
      <c r="F1055" s="904"/>
      <c r="G1055" s="84"/>
      <c r="H1055" s="84"/>
      <c r="I1055" s="84"/>
      <c r="J1055" s="84"/>
      <c r="K1055" s="84"/>
      <c r="L1055" s="84"/>
      <c r="M1055" s="84"/>
      <c r="N1055" s="84"/>
      <c r="O1055" s="84"/>
      <c r="P1055" s="84"/>
      <c r="Q1055" s="85"/>
    </row>
    <row r="1056" spans="1:17" x14ac:dyDescent="0.2">
      <c r="A1056" s="112"/>
      <c r="B1056" s="84"/>
      <c r="C1056" s="628"/>
      <c r="D1056" s="628"/>
      <c r="E1056" s="92"/>
      <c r="F1056" s="904"/>
      <c r="G1056" s="84"/>
      <c r="H1056" s="84"/>
      <c r="I1056" s="84"/>
      <c r="J1056" s="84"/>
      <c r="K1056" s="84"/>
      <c r="L1056" s="84"/>
      <c r="M1056" s="84"/>
      <c r="N1056" s="84"/>
      <c r="O1056" s="84"/>
      <c r="P1056" s="84"/>
      <c r="Q1056" s="85"/>
    </row>
    <row r="1057" spans="1:17" x14ac:dyDescent="0.2">
      <c r="A1057" s="112"/>
      <c r="B1057" s="84"/>
      <c r="C1057" s="628"/>
      <c r="D1057" s="628"/>
      <c r="E1057" s="92"/>
      <c r="F1057" s="904"/>
      <c r="G1057" s="84"/>
      <c r="H1057" s="84"/>
      <c r="I1057" s="84"/>
      <c r="J1057" s="84"/>
      <c r="K1057" s="84"/>
      <c r="L1057" s="84"/>
      <c r="M1057" s="84"/>
      <c r="N1057" s="84"/>
      <c r="O1057" s="84"/>
      <c r="P1057" s="84"/>
      <c r="Q1057" s="85"/>
    </row>
    <row r="1058" spans="1:17" x14ac:dyDescent="0.2">
      <c r="A1058" s="112"/>
      <c r="B1058" s="84"/>
      <c r="C1058" s="628"/>
      <c r="D1058" s="628"/>
      <c r="E1058" s="92"/>
      <c r="F1058" s="904"/>
      <c r="G1058" s="84"/>
      <c r="H1058" s="84"/>
      <c r="I1058" s="84"/>
      <c r="J1058" s="84"/>
      <c r="K1058" s="84"/>
      <c r="L1058" s="84"/>
      <c r="M1058" s="84"/>
      <c r="N1058" s="84"/>
      <c r="O1058" s="84"/>
      <c r="P1058" s="84"/>
      <c r="Q1058" s="85"/>
    </row>
    <row r="1059" spans="1:17" x14ac:dyDescent="0.2">
      <c r="A1059" s="112"/>
      <c r="B1059" s="84"/>
      <c r="C1059" s="628"/>
      <c r="D1059" s="628"/>
      <c r="E1059" s="92"/>
      <c r="F1059" s="904"/>
      <c r="G1059" s="84"/>
      <c r="H1059" s="84"/>
      <c r="I1059" s="84"/>
      <c r="J1059" s="84"/>
      <c r="K1059" s="84"/>
      <c r="L1059" s="84"/>
      <c r="M1059" s="84"/>
      <c r="N1059" s="84"/>
      <c r="O1059" s="84"/>
      <c r="P1059" s="84"/>
      <c r="Q1059" s="85"/>
    </row>
    <row r="1060" spans="1:17" x14ac:dyDescent="0.2">
      <c r="A1060" s="112"/>
      <c r="B1060" s="84"/>
      <c r="C1060" s="628"/>
      <c r="D1060" s="628"/>
      <c r="E1060" s="92"/>
      <c r="F1060" s="904"/>
      <c r="G1060" s="84"/>
      <c r="H1060" s="84"/>
      <c r="I1060" s="84"/>
      <c r="J1060" s="84"/>
      <c r="K1060" s="84"/>
      <c r="L1060" s="84"/>
      <c r="M1060" s="84"/>
      <c r="N1060" s="84"/>
      <c r="O1060" s="84"/>
      <c r="P1060" s="84"/>
      <c r="Q1060" s="85"/>
    </row>
    <row r="1061" spans="1:17" x14ac:dyDescent="0.2">
      <c r="A1061" s="112"/>
      <c r="B1061" s="84"/>
      <c r="C1061" s="628"/>
      <c r="D1061" s="628"/>
      <c r="E1061" s="92"/>
      <c r="F1061" s="904"/>
      <c r="G1061" s="84"/>
      <c r="H1061" s="84"/>
      <c r="I1061" s="84"/>
      <c r="J1061" s="84"/>
      <c r="K1061" s="84"/>
      <c r="L1061" s="84"/>
      <c r="M1061" s="84"/>
      <c r="N1061" s="84"/>
      <c r="O1061" s="84"/>
      <c r="P1061" s="84"/>
      <c r="Q1061" s="85"/>
    </row>
    <row r="1062" spans="1:17" x14ac:dyDescent="0.2">
      <c r="A1062" s="112"/>
      <c r="B1062" s="84"/>
      <c r="C1062" s="628"/>
      <c r="D1062" s="628"/>
      <c r="E1062" s="92"/>
      <c r="F1062" s="904"/>
      <c r="G1062" s="84"/>
      <c r="H1062" s="84"/>
      <c r="I1062" s="84"/>
      <c r="J1062" s="84"/>
      <c r="K1062" s="84"/>
      <c r="L1062" s="84"/>
      <c r="M1062" s="84"/>
      <c r="N1062" s="84"/>
      <c r="O1062" s="84"/>
      <c r="P1062" s="84"/>
      <c r="Q1062" s="85"/>
    </row>
    <row r="1063" spans="1:17" x14ac:dyDescent="0.2">
      <c r="A1063" s="112"/>
      <c r="B1063" s="84"/>
      <c r="C1063" s="628"/>
      <c r="D1063" s="628"/>
      <c r="E1063" s="92"/>
      <c r="F1063" s="904"/>
      <c r="G1063" s="84"/>
      <c r="H1063" s="84"/>
      <c r="I1063" s="84"/>
      <c r="J1063" s="84"/>
      <c r="K1063" s="84"/>
      <c r="L1063" s="84"/>
      <c r="M1063" s="84"/>
      <c r="N1063" s="84"/>
      <c r="O1063" s="84"/>
      <c r="P1063" s="84"/>
      <c r="Q1063" s="85"/>
    </row>
    <row r="1064" spans="1:17" x14ac:dyDescent="0.2">
      <c r="A1064" s="112"/>
      <c r="B1064" s="84"/>
      <c r="C1064" s="628"/>
      <c r="D1064" s="628"/>
      <c r="E1064" s="92"/>
      <c r="F1064" s="904"/>
      <c r="G1064" s="84"/>
      <c r="H1064" s="84"/>
      <c r="I1064" s="84"/>
      <c r="J1064" s="84"/>
      <c r="K1064" s="84"/>
      <c r="L1064" s="84"/>
      <c r="M1064" s="84"/>
      <c r="N1064" s="84"/>
      <c r="O1064" s="84"/>
      <c r="P1064" s="84"/>
      <c r="Q1064" s="85"/>
    </row>
    <row r="1065" spans="1:17" x14ac:dyDescent="0.2">
      <c r="A1065" s="112"/>
      <c r="B1065" s="84"/>
      <c r="C1065" s="628"/>
      <c r="D1065" s="628"/>
      <c r="E1065" s="92"/>
      <c r="F1065" s="904"/>
      <c r="G1065" s="84"/>
      <c r="H1065" s="84"/>
      <c r="I1065" s="84"/>
      <c r="J1065" s="84"/>
      <c r="K1065" s="84"/>
      <c r="L1065" s="84"/>
      <c r="M1065" s="84"/>
      <c r="N1065" s="84"/>
      <c r="O1065" s="84"/>
      <c r="P1065" s="84"/>
      <c r="Q1065" s="85"/>
    </row>
    <row r="1066" spans="1:17" x14ac:dyDescent="0.2">
      <c r="A1066" s="112"/>
      <c r="B1066" s="84"/>
      <c r="C1066" s="628"/>
      <c r="D1066" s="628"/>
      <c r="E1066" s="92"/>
      <c r="F1066" s="904"/>
      <c r="G1066" s="84"/>
      <c r="H1066" s="84"/>
      <c r="I1066" s="84"/>
      <c r="J1066" s="84"/>
      <c r="K1066" s="84"/>
      <c r="L1066" s="84"/>
      <c r="M1066" s="84"/>
      <c r="N1066" s="84"/>
      <c r="O1066" s="84"/>
      <c r="P1066" s="84"/>
      <c r="Q1066" s="85"/>
    </row>
    <row r="1067" spans="1:17" x14ac:dyDescent="0.2">
      <c r="A1067" s="112"/>
      <c r="B1067" s="84"/>
      <c r="C1067" s="628"/>
      <c r="D1067" s="628"/>
      <c r="E1067" s="92"/>
      <c r="F1067" s="904"/>
      <c r="G1067" s="84"/>
      <c r="H1067" s="84"/>
      <c r="I1067" s="84"/>
      <c r="J1067" s="84"/>
      <c r="K1067" s="84"/>
      <c r="L1067" s="84"/>
      <c r="M1067" s="84"/>
      <c r="N1067" s="84"/>
      <c r="O1067" s="84"/>
      <c r="P1067" s="84"/>
      <c r="Q1067" s="85"/>
    </row>
    <row r="1068" spans="1:17" x14ac:dyDescent="0.2">
      <c r="A1068" s="112"/>
      <c r="B1068" s="84"/>
      <c r="C1068" s="628"/>
      <c r="D1068" s="628"/>
      <c r="E1068" s="92"/>
      <c r="F1068" s="904"/>
      <c r="G1068" s="84"/>
      <c r="H1068" s="84"/>
      <c r="I1068" s="84"/>
      <c r="J1068" s="84"/>
      <c r="K1068" s="84"/>
      <c r="L1068" s="84"/>
      <c r="M1068" s="84"/>
      <c r="N1068" s="84"/>
      <c r="O1068" s="84"/>
      <c r="P1068" s="84"/>
      <c r="Q1068" s="85"/>
    </row>
    <row r="1069" spans="1:17" x14ac:dyDescent="0.2">
      <c r="A1069" s="112"/>
      <c r="B1069" s="84"/>
      <c r="C1069" s="628"/>
      <c r="D1069" s="628"/>
      <c r="E1069" s="92"/>
      <c r="F1069" s="904"/>
      <c r="G1069" s="84"/>
      <c r="H1069" s="84"/>
      <c r="I1069" s="84"/>
      <c r="J1069" s="84"/>
      <c r="K1069" s="84"/>
      <c r="L1069" s="84"/>
      <c r="M1069" s="84"/>
      <c r="N1069" s="84"/>
      <c r="O1069" s="84"/>
      <c r="P1069" s="84"/>
      <c r="Q1069" s="85"/>
    </row>
    <row r="1070" spans="1:17" x14ac:dyDescent="0.2">
      <c r="A1070" s="112"/>
      <c r="B1070" s="84"/>
      <c r="C1070" s="628"/>
      <c r="D1070" s="628"/>
      <c r="E1070" s="92"/>
      <c r="F1070" s="904"/>
      <c r="G1070" s="84"/>
      <c r="H1070" s="84"/>
      <c r="I1070" s="84"/>
      <c r="J1070" s="84"/>
      <c r="K1070" s="84"/>
      <c r="L1070" s="84"/>
      <c r="M1070" s="84"/>
      <c r="N1070" s="84"/>
      <c r="O1070" s="84"/>
      <c r="P1070" s="84"/>
      <c r="Q1070" s="85"/>
    </row>
    <row r="1071" spans="1:17" x14ac:dyDescent="0.2">
      <c r="A1071" s="112"/>
      <c r="B1071" s="84"/>
      <c r="C1071" s="628"/>
      <c r="D1071" s="628"/>
      <c r="E1071" s="92"/>
      <c r="F1071" s="904"/>
      <c r="G1071" s="84"/>
      <c r="H1071" s="84"/>
      <c r="I1071" s="84"/>
      <c r="J1071" s="84"/>
      <c r="K1071" s="84"/>
      <c r="L1071" s="84"/>
      <c r="M1071" s="84"/>
      <c r="N1071" s="84"/>
      <c r="O1071" s="84"/>
      <c r="P1071" s="84"/>
      <c r="Q1071" s="85"/>
    </row>
    <row r="1072" spans="1:17" x14ac:dyDescent="0.2">
      <c r="A1072" s="112"/>
      <c r="B1072" s="84"/>
      <c r="C1072" s="628"/>
      <c r="D1072" s="628"/>
      <c r="E1072" s="92"/>
      <c r="F1072" s="904"/>
      <c r="G1072" s="84"/>
      <c r="H1072" s="84"/>
      <c r="I1072" s="84"/>
      <c r="J1072" s="84"/>
      <c r="K1072" s="84"/>
      <c r="L1072" s="84"/>
      <c r="M1072" s="84"/>
      <c r="N1072" s="84"/>
      <c r="O1072" s="84"/>
      <c r="P1072" s="84"/>
      <c r="Q1072" s="85"/>
    </row>
    <row r="1073" spans="1:17" x14ac:dyDescent="0.2">
      <c r="A1073" s="112"/>
      <c r="B1073" s="84"/>
      <c r="C1073" s="628"/>
      <c r="D1073" s="628"/>
      <c r="E1073" s="92"/>
      <c r="F1073" s="904"/>
      <c r="G1073" s="84"/>
      <c r="H1073" s="84"/>
      <c r="I1073" s="84"/>
      <c r="J1073" s="84"/>
      <c r="K1073" s="84"/>
      <c r="L1073" s="84"/>
      <c r="M1073" s="84"/>
      <c r="N1073" s="84"/>
      <c r="O1073" s="84"/>
      <c r="P1073" s="84"/>
      <c r="Q1073" s="85"/>
    </row>
    <row r="1074" spans="1:17" x14ac:dyDescent="0.2">
      <c r="A1074" s="112"/>
      <c r="B1074" s="84"/>
      <c r="C1074" s="628"/>
      <c r="D1074" s="628"/>
      <c r="E1074" s="92"/>
      <c r="F1074" s="904"/>
      <c r="G1074" s="84"/>
      <c r="H1074" s="84"/>
      <c r="I1074" s="84"/>
      <c r="J1074" s="84"/>
      <c r="K1074" s="84"/>
      <c r="L1074" s="84"/>
      <c r="M1074" s="84"/>
      <c r="N1074" s="84"/>
      <c r="O1074" s="84"/>
      <c r="P1074" s="84"/>
      <c r="Q1074" s="85"/>
    </row>
    <row r="1075" spans="1:17" x14ac:dyDescent="0.2">
      <c r="A1075" s="112"/>
      <c r="B1075" s="84"/>
      <c r="C1075" s="628"/>
      <c r="D1075" s="628"/>
      <c r="E1075" s="92"/>
      <c r="F1075" s="904"/>
      <c r="G1075" s="84"/>
      <c r="H1075" s="84"/>
      <c r="I1075" s="84"/>
      <c r="J1075" s="84"/>
      <c r="K1075" s="84"/>
      <c r="L1075" s="84"/>
      <c r="M1075" s="84"/>
      <c r="N1075" s="84"/>
      <c r="O1075" s="84"/>
      <c r="P1075" s="84"/>
      <c r="Q1075" s="85"/>
    </row>
    <row r="1076" spans="1:17" x14ac:dyDescent="0.2">
      <c r="A1076" s="112"/>
      <c r="B1076" s="84"/>
      <c r="C1076" s="628"/>
      <c r="D1076" s="628"/>
      <c r="E1076" s="92"/>
      <c r="F1076" s="904"/>
      <c r="G1076" s="84"/>
      <c r="H1076" s="84"/>
      <c r="I1076" s="84"/>
      <c r="J1076" s="84"/>
      <c r="K1076" s="84"/>
      <c r="L1076" s="84"/>
      <c r="M1076" s="84"/>
      <c r="N1076" s="84"/>
      <c r="O1076" s="84"/>
      <c r="P1076" s="84"/>
      <c r="Q1076" s="85"/>
    </row>
    <row r="1077" spans="1:17" x14ac:dyDescent="0.2">
      <c r="A1077" s="112"/>
      <c r="B1077" s="84"/>
      <c r="C1077" s="628"/>
      <c r="D1077" s="628"/>
      <c r="E1077" s="92"/>
      <c r="F1077" s="904"/>
      <c r="G1077" s="84"/>
      <c r="H1077" s="84"/>
      <c r="I1077" s="84"/>
      <c r="J1077" s="84"/>
      <c r="K1077" s="84"/>
      <c r="L1077" s="84"/>
      <c r="M1077" s="84"/>
      <c r="N1077" s="84"/>
      <c r="O1077" s="84"/>
      <c r="P1077" s="84"/>
      <c r="Q1077" s="85"/>
    </row>
    <row r="1078" spans="1:17" x14ac:dyDescent="0.2">
      <c r="A1078" s="112"/>
      <c r="B1078" s="84"/>
      <c r="C1078" s="628"/>
      <c r="D1078" s="628"/>
      <c r="E1078" s="92"/>
      <c r="F1078" s="904"/>
      <c r="G1078" s="84"/>
      <c r="H1078" s="84"/>
      <c r="I1078" s="84"/>
      <c r="J1078" s="84"/>
      <c r="K1078" s="84"/>
      <c r="L1078" s="84"/>
      <c r="M1078" s="84"/>
      <c r="N1078" s="84"/>
      <c r="O1078" s="84"/>
      <c r="P1078" s="84"/>
      <c r="Q1078" s="85"/>
    </row>
    <row r="1079" spans="1:17" x14ac:dyDescent="0.2">
      <c r="A1079" s="112"/>
      <c r="B1079" s="84"/>
      <c r="C1079" s="628"/>
      <c r="D1079" s="628"/>
      <c r="E1079" s="92"/>
      <c r="F1079" s="904"/>
      <c r="G1079" s="84"/>
      <c r="H1079" s="84"/>
      <c r="I1079" s="84"/>
      <c r="J1079" s="84"/>
      <c r="K1079" s="84"/>
      <c r="L1079" s="84"/>
      <c r="M1079" s="84"/>
      <c r="N1079" s="84"/>
      <c r="O1079" s="84"/>
      <c r="P1079" s="84"/>
      <c r="Q1079" s="85"/>
    </row>
    <row r="1080" spans="1:17" x14ac:dyDescent="0.2">
      <c r="A1080" s="112"/>
      <c r="B1080" s="84"/>
      <c r="C1080" s="628"/>
      <c r="D1080" s="628"/>
      <c r="E1080" s="92"/>
      <c r="F1080" s="904"/>
      <c r="G1080" s="84"/>
      <c r="H1080" s="84"/>
      <c r="I1080" s="84"/>
      <c r="J1080" s="84"/>
      <c r="K1080" s="84"/>
      <c r="L1080" s="84"/>
      <c r="M1080" s="84"/>
      <c r="N1080" s="84"/>
      <c r="O1080" s="84"/>
      <c r="P1080" s="84"/>
      <c r="Q1080" s="85"/>
    </row>
    <row r="1081" spans="1:17" x14ac:dyDescent="0.2">
      <c r="A1081" s="112"/>
      <c r="B1081" s="84"/>
      <c r="C1081" s="628"/>
      <c r="D1081" s="628"/>
      <c r="E1081" s="92"/>
      <c r="F1081" s="904"/>
      <c r="G1081" s="84"/>
      <c r="H1081" s="84"/>
      <c r="I1081" s="84"/>
      <c r="J1081" s="84"/>
      <c r="K1081" s="84"/>
      <c r="L1081" s="84"/>
      <c r="M1081" s="84"/>
      <c r="N1081" s="84"/>
      <c r="O1081" s="84"/>
      <c r="P1081" s="84"/>
      <c r="Q1081" s="85"/>
    </row>
    <row r="1082" spans="1:17" x14ac:dyDescent="0.2">
      <c r="A1082" s="112"/>
      <c r="B1082" s="84"/>
      <c r="C1082" s="628"/>
      <c r="D1082" s="628"/>
      <c r="E1082" s="92"/>
      <c r="F1082" s="904"/>
      <c r="G1082" s="84"/>
      <c r="H1082" s="84"/>
      <c r="I1082" s="84"/>
      <c r="J1082" s="84"/>
      <c r="K1082" s="84"/>
      <c r="L1082" s="84"/>
      <c r="M1082" s="84"/>
      <c r="N1082" s="84"/>
      <c r="O1082" s="84"/>
      <c r="P1082" s="84"/>
      <c r="Q1082" s="85"/>
    </row>
    <row r="1083" spans="1:17" x14ac:dyDescent="0.2">
      <c r="A1083" s="112"/>
      <c r="B1083" s="84"/>
      <c r="C1083" s="628"/>
      <c r="D1083" s="628"/>
      <c r="E1083" s="92"/>
      <c r="F1083" s="904"/>
      <c r="G1083" s="84"/>
      <c r="H1083" s="84"/>
      <c r="I1083" s="84"/>
      <c r="J1083" s="84"/>
      <c r="K1083" s="84"/>
      <c r="L1083" s="84"/>
      <c r="M1083" s="84"/>
      <c r="N1083" s="84"/>
      <c r="O1083" s="84"/>
      <c r="P1083" s="84"/>
      <c r="Q1083" s="85"/>
    </row>
    <row r="1084" spans="1:17" x14ac:dyDescent="0.2">
      <c r="A1084" s="112"/>
      <c r="B1084" s="84"/>
      <c r="C1084" s="628"/>
      <c r="D1084" s="628"/>
      <c r="E1084" s="92"/>
      <c r="F1084" s="904"/>
      <c r="G1084" s="84"/>
      <c r="H1084" s="84"/>
      <c r="I1084" s="84"/>
      <c r="J1084" s="84"/>
      <c r="K1084" s="84"/>
      <c r="L1084" s="84"/>
      <c r="M1084" s="84"/>
      <c r="N1084" s="84"/>
      <c r="O1084" s="84"/>
      <c r="P1084" s="84"/>
      <c r="Q1084" s="85"/>
    </row>
    <row r="1085" spans="1:17" x14ac:dyDescent="0.2">
      <c r="A1085" s="112"/>
      <c r="B1085" s="84"/>
      <c r="C1085" s="628"/>
      <c r="D1085" s="628"/>
      <c r="E1085" s="92"/>
      <c r="F1085" s="904"/>
      <c r="G1085" s="84"/>
      <c r="H1085" s="84"/>
      <c r="I1085" s="84"/>
      <c r="J1085" s="84"/>
      <c r="K1085" s="84"/>
      <c r="L1085" s="84"/>
      <c r="M1085" s="84"/>
      <c r="N1085" s="84"/>
      <c r="O1085" s="84"/>
      <c r="P1085" s="84"/>
      <c r="Q1085" s="85"/>
    </row>
    <row r="1086" spans="1:17" x14ac:dyDescent="0.2">
      <c r="A1086" s="112"/>
      <c r="B1086" s="84"/>
      <c r="C1086" s="628"/>
      <c r="D1086" s="628"/>
      <c r="E1086" s="92"/>
      <c r="F1086" s="904"/>
      <c r="G1086" s="84"/>
      <c r="H1086" s="84"/>
      <c r="I1086" s="84"/>
      <c r="J1086" s="84"/>
      <c r="K1086" s="84"/>
      <c r="L1086" s="84"/>
      <c r="M1086" s="84"/>
      <c r="N1086" s="84"/>
      <c r="O1086" s="84"/>
      <c r="P1086" s="84"/>
      <c r="Q1086" s="85"/>
    </row>
    <row r="1087" spans="1:17" x14ac:dyDescent="0.2">
      <c r="A1087" s="112"/>
      <c r="B1087" s="84"/>
      <c r="C1087" s="628"/>
      <c r="D1087" s="628"/>
      <c r="E1087" s="92"/>
      <c r="F1087" s="904"/>
      <c r="G1087" s="84"/>
      <c r="H1087" s="84"/>
      <c r="I1087" s="84"/>
      <c r="J1087" s="84"/>
      <c r="K1087" s="84"/>
      <c r="L1087" s="84"/>
      <c r="M1087" s="84"/>
      <c r="N1087" s="84"/>
      <c r="O1087" s="84"/>
      <c r="P1087" s="84"/>
      <c r="Q1087" s="85"/>
    </row>
    <row r="1088" spans="1:17" x14ac:dyDescent="0.2">
      <c r="A1088" s="112"/>
      <c r="B1088" s="84"/>
      <c r="C1088" s="628"/>
      <c r="D1088" s="628"/>
      <c r="E1088" s="92"/>
      <c r="F1088" s="904"/>
      <c r="G1088" s="84"/>
      <c r="H1088" s="84"/>
      <c r="I1088" s="84"/>
      <c r="J1088" s="84"/>
      <c r="K1088" s="84"/>
      <c r="L1088" s="84"/>
      <c r="M1088" s="84"/>
      <c r="N1088" s="84"/>
      <c r="O1088" s="84"/>
      <c r="P1088" s="84"/>
      <c r="Q1088" s="85"/>
    </row>
    <row r="1089" spans="1:17" x14ac:dyDescent="0.2">
      <c r="A1089" s="112"/>
      <c r="B1089" s="84"/>
      <c r="C1089" s="628"/>
      <c r="D1089" s="628"/>
      <c r="E1089" s="92"/>
      <c r="F1089" s="904"/>
      <c r="G1089" s="84"/>
      <c r="H1089" s="84"/>
      <c r="I1089" s="84"/>
      <c r="J1089" s="84"/>
      <c r="K1089" s="84"/>
      <c r="L1089" s="84"/>
      <c r="M1089" s="84"/>
      <c r="N1089" s="84"/>
      <c r="O1089" s="84"/>
      <c r="P1089" s="84"/>
      <c r="Q1089" s="85"/>
    </row>
    <row r="1090" spans="1:17" x14ac:dyDescent="0.2">
      <c r="A1090" s="112"/>
      <c r="B1090" s="84"/>
      <c r="C1090" s="628"/>
      <c r="D1090" s="628"/>
      <c r="E1090" s="92"/>
      <c r="F1090" s="904"/>
      <c r="G1090" s="84"/>
      <c r="H1090" s="84"/>
      <c r="I1090" s="84"/>
      <c r="J1090" s="84"/>
      <c r="K1090" s="84"/>
      <c r="L1090" s="84"/>
      <c r="M1090" s="84"/>
      <c r="N1090" s="84"/>
      <c r="O1090" s="84"/>
      <c r="P1090" s="84"/>
      <c r="Q1090" s="85"/>
    </row>
    <row r="1091" spans="1:17" x14ac:dyDescent="0.2">
      <c r="A1091" s="112"/>
      <c r="B1091" s="84"/>
      <c r="C1091" s="628"/>
      <c r="D1091" s="628"/>
      <c r="E1091" s="92"/>
      <c r="F1091" s="904"/>
      <c r="G1091" s="84"/>
      <c r="H1091" s="84"/>
      <c r="I1091" s="84"/>
      <c r="J1091" s="84"/>
      <c r="K1091" s="84"/>
      <c r="L1091" s="84"/>
      <c r="M1091" s="84"/>
      <c r="N1091" s="84"/>
      <c r="O1091" s="84"/>
      <c r="P1091" s="84"/>
      <c r="Q1091" s="85"/>
    </row>
    <row r="1092" spans="1:17" x14ac:dyDescent="0.2">
      <c r="A1092" s="112"/>
      <c r="B1092" s="84"/>
      <c r="C1092" s="628"/>
      <c r="D1092" s="628"/>
      <c r="E1092" s="92"/>
      <c r="F1092" s="904"/>
      <c r="G1092" s="84"/>
      <c r="H1092" s="84"/>
      <c r="I1092" s="84"/>
      <c r="J1092" s="84"/>
      <c r="K1092" s="84"/>
      <c r="L1092" s="84"/>
      <c r="M1092" s="84"/>
      <c r="N1092" s="84"/>
      <c r="O1092" s="84"/>
      <c r="P1092" s="84"/>
      <c r="Q1092" s="85"/>
    </row>
    <row r="1093" spans="1:17" x14ac:dyDescent="0.2">
      <c r="A1093" s="112"/>
      <c r="B1093" s="84"/>
      <c r="C1093" s="628"/>
      <c r="D1093" s="628"/>
      <c r="E1093" s="92"/>
      <c r="F1093" s="904"/>
      <c r="G1093" s="84"/>
      <c r="H1093" s="84"/>
      <c r="I1093" s="84"/>
      <c r="J1093" s="84"/>
      <c r="K1093" s="84"/>
      <c r="L1093" s="84"/>
      <c r="M1093" s="84"/>
      <c r="N1093" s="84"/>
      <c r="O1093" s="84"/>
      <c r="P1093" s="84"/>
      <c r="Q1093" s="85"/>
    </row>
    <row r="1094" spans="1:17" x14ac:dyDescent="0.2">
      <c r="A1094" s="112"/>
      <c r="B1094" s="84"/>
      <c r="C1094" s="628"/>
      <c r="D1094" s="628"/>
      <c r="E1094" s="92"/>
      <c r="F1094" s="904"/>
      <c r="G1094" s="84"/>
      <c r="H1094" s="84"/>
      <c r="I1094" s="84"/>
      <c r="J1094" s="84"/>
      <c r="K1094" s="84"/>
      <c r="L1094" s="84"/>
      <c r="M1094" s="84"/>
      <c r="N1094" s="84"/>
      <c r="O1094" s="84"/>
      <c r="P1094" s="84"/>
      <c r="Q1094" s="85"/>
    </row>
    <row r="1095" spans="1:17" x14ac:dyDescent="0.2">
      <c r="A1095" s="112"/>
      <c r="B1095" s="84"/>
      <c r="C1095" s="628"/>
      <c r="D1095" s="628"/>
      <c r="E1095" s="92"/>
      <c r="F1095" s="904"/>
      <c r="G1095" s="84"/>
      <c r="H1095" s="84"/>
      <c r="I1095" s="84"/>
      <c r="J1095" s="84"/>
      <c r="K1095" s="84"/>
      <c r="L1095" s="84"/>
      <c r="M1095" s="84"/>
      <c r="N1095" s="84"/>
      <c r="O1095" s="84"/>
      <c r="P1095" s="84"/>
      <c r="Q1095" s="85"/>
    </row>
    <row r="1096" spans="1:17" x14ac:dyDescent="0.2">
      <c r="A1096" s="112"/>
      <c r="B1096" s="84"/>
      <c r="C1096" s="628"/>
      <c r="D1096" s="628"/>
      <c r="E1096" s="92"/>
      <c r="F1096" s="904"/>
      <c r="G1096" s="84"/>
      <c r="H1096" s="84"/>
      <c r="I1096" s="84"/>
      <c r="J1096" s="84"/>
      <c r="K1096" s="84"/>
      <c r="L1096" s="84"/>
      <c r="M1096" s="84"/>
      <c r="N1096" s="84"/>
      <c r="O1096" s="84"/>
      <c r="P1096" s="84"/>
      <c r="Q1096" s="85"/>
    </row>
    <row r="1097" spans="1:17" x14ac:dyDescent="0.2">
      <c r="A1097" s="112"/>
      <c r="B1097" s="84"/>
      <c r="C1097" s="628"/>
      <c r="D1097" s="628"/>
      <c r="E1097" s="92"/>
      <c r="F1097" s="904"/>
      <c r="G1097" s="84"/>
      <c r="H1097" s="84"/>
      <c r="I1097" s="84"/>
      <c r="J1097" s="84"/>
      <c r="K1097" s="84"/>
      <c r="L1097" s="84"/>
      <c r="M1097" s="84"/>
      <c r="N1097" s="84"/>
      <c r="O1097" s="84"/>
      <c r="P1097" s="84"/>
      <c r="Q1097" s="85"/>
    </row>
    <row r="1098" spans="1:17" x14ac:dyDescent="0.2">
      <c r="A1098" s="112"/>
      <c r="B1098" s="84"/>
      <c r="C1098" s="628"/>
      <c r="D1098" s="628"/>
      <c r="E1098" s="92"/>
      <c r="F1098" s="904"/>
      <c r="G1098" s="84"/>
      <c r="H1098" s="84"/>
      <c r="I1098" s="84"/>
      <c r="J1098" s="84"/>
      <c r="K1098" s="84"/>
      <c r="L1098" s="84"/>
      <c r="M1098" s="84"/>
      <c r="N1098" s="84"/>
      <c r="O1098" s="84"/>
      <c r="P1098" s="84"/>
      <c r="Q1098" s="85"/>
    </row>
    <row r="1099" spans="1:17" x14ac:dyDescent="0.2">
      <c r="A1099" s="112"/>
      <c r="B1099" s="84"/>
      <c r="C1099" s="628"/>
      <c r="D1099" s="628"/>
      <c r="E1099" s="92"/>
      <c r="F1099" s="904"/>
      <c r="G1099" s="84"/>
      <c r="H1099" s="84"/>
      <c r="I1099" s="84"/>
      <c r="J1099" s="84"/>
      <c r="K1099" s="84"/>
      <c r="L1099" s="84"/>
      <c r="M1099" s="84"/>
      <c r="N1099" s="84"/>
      <c r="O1099" s="84"/>
      <c r="P1099" s="84"/>
      <c r="Q1099" s="85"/>
    </row>
    <row r="1100" spans="1:17" x14ac:dyDescent="0.2">
      <c r="A1100" s="112"/>
      <c r="B1100" s="84"/>
      <c r="C1100" s="628"/>
      <c r="D1100" s="628"/>
      <c r="E1100" s="92"/>
      <c r="F1100" s="904"/>
      <c r="G1100" s="84"/>
      <c r="H1100" s="84"/>
      <c r="I1100" s="84"/>
      <c r="J1100" s="84"/>
      <c r="K1100" s="84"/>
      <c r="L1100" s="84"/>
      <c r="M1100" s="84"/>
      <c r="N1100" s="84"/>
      <c r="O1100" s="84"/>
      <c r="P1100" s="84"/>
      <c r="Q1100" s="85"/>
    </row>
    <row r="1101" spans="1:17" x14ac:dyDescent="0.2">
      <c r="A1101" s="112"/>
      <c r="B1101" s="84"/>
      <c r="C1101" s="628"/>
      <c r="D1101" s="628"/>
      <c r="E1101" s="92"/>
      <c r="F1101" s="904"/>
      <c r="G1101" s="84"/>
      <c r="H1101" s="84"/>
      <c r="I1101" s="84"/>
      <c r="J1101" s="84"/>
      <c r="K1101" s="84"/>
      <c r="L1101" s="84"/>
      <c r="M1101" s="84"/>
      <c r="N1101" s="84"/>
      <c r="O1101" s="84"/>
      <c r="P1101" s="84"/>
      <c r="Q1101" s="85"/>
    </row>
    <row r="1102" spans="1:17" x14ac:dyDescent="0.2">
      <c r="A1102" s="112"/>
      <c r="B1102" s="84"/>
      <c r="C1102" s="628"/>
      <c r="D1102" s="628"/>
      <c r="E1102" s="92"/>
      <c r="F1102" s="904"/>
      <c r="G1102" s="84"/>
      <c r="H1102" s="84"/>
      <c r="I1102" s="84"/>
      <c r="J1102" s="84"/>
      <c r="K1102" s="84"/>
      <c r="L1102" s="84"/>
      <c r="M1102" s="84"/>
      <c r="N1102" s="84"/>
      <c r="O1102" s="84"/>
      <c r="P1102" s="84"/>
      <c r="Q1102" s="85"/>
    </row>
    <row r="1103" spans="1:17" x14ac:dyDescent="0.2">
      <c r="A1103" s="112"/>
      <c r="B1103" s="84"/>
      <c r="C1103" s="628"/>
      <c r="D1103" s="628"/>
      <c r="E1103" s="92"/>
      <c r="F1103" s="904"/>
      <c r="G1103" s="84"/>
      <c r="H1103" s="84"/>
      <c r="I1103" s="84"/>
      <c r="J1103" s="84"/>
      <c r="K1103" s="84"/>
      <c r="L1103" s="84"/>
      <c r="M1103" s="84"/>
      <c r="N1103" s="84"/>
      <c r="O1103" s="84"/>
      <c r="P1103" s="84"/>
      <c r="Q1103" s="85"/>
    </row>
    <row r="1104" spans="1:17" x14ac:dyDescent="0.2">
      <c r="A1104" s="112"/>
      <c r="B1104" s="84"/>
      <c r="C1104" s="628"/>
      <c r="D1104" s="628"/>
      <c r="E1104" s="92"/>
      <c r="F1104" s="904"/>
      <c r="G1104" s="84"/>
      <c r="H1104" s="84"/>
      <c r="I1104" s="84"/>
      <c r="J1104" s="84"/>
      <c r="K1104" s="84"/>
      <c r="L1104" s="84"/>
      <c r="M1104" s="84"/>
      <c r="N1104" s="84"/>
      <c r="O1104" s="84"/>
      <c r="P1104" s="84"/>
      <c r="Q1104" s="85"/>
    </row>
    <row r="1105" spans="1:17" x14ac:dyDescent="0.2">
      <c r="A1105" s="112"/>
      <c r="B1105" s="84"/>
      <c r="C1105" s="628"/>
      <c r="D1105" s="628"/>
      <c r="E1105" s="92"/>
      <c r="F1105" s="904"/>
      <c r="G1105" s="84"/>
      <c r="H1105" s="84"/>
      <c r="I1105" s="84"/>
      <c r="J1105" s="84"/>
      <c r="K1105" s="84"/>
      <c r="L1105" s="84"/>
      <c r="M1105" s="84"/>
      <c r="N1105" s="84"/>
      <c r="O1105" s="84"/>
      <c r="P1105" s="84"/>
      <c r="Q1105" s="85"/>
    </row>
    <row r="1106" spans="1:17" x14ac:dyDescent="0.2">
      <c r="A1106" s="112"/>
      <c r="B1106" s="84"/>
      <c r="C1106" s="628"/>
      <c r="D1106" s="628"/>
      <c r="E1106" s="92"/>
      <c r="F1106" s="904"/>
      <c r="G1106" s="84"/>
      <c r="H1106" s="84"/>
      <c r="I1106" s="84"/>
      <c r="J1106" s="84"/>
      <c r="K1106" s="84"/>
      <c r="L1106" s="84"/>
      <c r="M1106" s="84"/>
      <c r="N1106" s="84"/>
      <c r="O1106" s="84"/>
      <c r="P1106" s="84"/>
      <c r="Q1106" s="85"/>
    </row>
    <row r="1107" spans="1:17" x14ac:dyDescent="0.2">
      <c r="A1107" s="112"/>
      <c r="B1107" s="84"/>
      <c r="C1107" s="628"/>
      <c r="D1107" s="628"/>
      <c r="E1107" s="92"/>
      <c r="F1107" s="904"/>
      <c r="G1107" s="84"/>
      <c r="H1107" s="84"/>
      <c r="I1107" s="84"/>
      <c r="J1107" s="84"/>
      <c r="K1107" s="84"/>
      <c r="L1107" s="84"/>
      <c r="M1107" s="84"/>
      <c r="N1107" s="84"/>
      <c r="O1107" s="84"/>
      <c r="P1107" s="84"/>
      <c r="Q1107" s="85"/>
    </row>
    <row r="1108" spans="1:17" x14ac:dyDescent="0.2">
      <c r="A1108" s="112"/>
      <c r="B1108" s="84"/>
      <c r="C1108" s="628"/>
      <c r="D1108" s="628"/>
      <c r="E1108" s="92"/>
      <c r="F1108" s="904"/>
      <c r="G1108" s="84"/>
      <c r="H1108" s="84"/>
      <c r="I1108" s="84"/>
      <c r="J1108" s="84"/>
      <c r="K1108" s="84"/>
      <c r="L1108" s="84"/>
      <c r="M1108" s="84"/>
      <c r="N1108" s="84"/>
      <c r="O1108" s="84"/>
      <c r="P1108" s="84"/>
      <c r="Q1108" s="85"/>
    </row>
    <row r="1109" spans="1:17" x14ac:dyDescent="0.2">
      <c r="A1109" s="112"/>
      <c r="B1109" s="84"/>
      <c r="C1109" s="628"/>
      <c r="D1109" s="628"/>
      <c r="E1109" s="92"/>
      <c r="F1109" s="904"/>
      <c r="G1109" s="84"/>
      <c r="H1109" s="84"/>
      <c r="I1109" s="84"/>
      <c r="J1109" s="84"/>
      <c r="K1109" s="84"/>
      <c r="L1109" s="84"/>
      <c r="M1109" s="84"/>
      <c r="N1109" s="84"/>
      <c r="O1109" s="84"/>
      <c r="P1109" s="84"/>
      <c r="Q1109" s="85"/>
    </row>
    <row r="1110" spans="1:17" x14ac:dyDescent="0.2">
      <c r="A1110" s="112"/>
      <c r="B1110" s="84"/>
      <c r="C1110" s="628"/>
      <c r="D1110" s="628"/>
      <c r="E1110" s="92"/>
      <c r="F1110" s="904"/>
      <c r="G1110" s="84"/>
      <c r="H1110" s="84"/>
      <c r="I1110" s="84"/>
      <c r="J1110" s="84"/>
      <c r="K1110" s="84"/>
      <c r="L1110" s="84"/>
      <c r="M1110" s="84"/>
      <c r="N1110" s="84"/>
      <c r="O1110" s="84"/>
      <c r="P1110" s="84"/>
      <c r="Q1110" s="85"/>
    </row>
    <row r="1111" spans="1:17" x14ac:dyDescent="0.2">
      <c r="A1111" s="112"/>
      <c r="B1111" s="84"/>
      <c r="C1111" s="628"/>
      <c r="D1111" s="628"/>
      <c r="E1111" s="92"/>
      <c r="F1111" s="904"/>
      <c r="G1111" s="84"/>
      <c r="H1111" s="84"/>
      <c r="I1111" s="84"/>
      <c r="J1111" s="84"/>
      <c r="K1111" s="84"/>
      <c r="L1111" s="84"/>
      <c r="M1111" s="84"/>
      <c r="N1111" s="84"/>
      <c r="O1111" s="84"/>
      <c r="P1111" s="84"/>
      <c r="Q1111" s="85"/>
    </row>
    <row r="1112" spans="1:17" x14ac:dyDescent="0.2">
      <c r="A1112" s="112"/>
      <c r="B1112" s="84"/>
      <c r="C1112" s="628"/>
      <c r="D1112" s="628"/>
      <c r="E1112" s="92"/>
      <c r="F1112" s="904"/>
      <c r="G1112" s="84"/>
      <c r="H1112" s="84"/>
      <c r="I1112" s="84"/>
      <c r="J1112" s="84"/>
      <c r="K1112" s="84"/>
      <c r="L1112" s="84"/>
      <c r="M1112" s="84"/>
      <c r="N1112" s="84"/>
      <c r="O1112" s="84"/>
      <c r="P1112" s="84"/>
      <c r="Q1112" s="85"/>
    </row>
    <row r="1113" spans="1:17" x14ac:dyDescent="0.2">
      <c r="A1113" s="112"/>
      <c r="B1113" s="84"/>
      <c r="C1113" s="628"/>
      <c r="D1113" s="628"/>
      <c r="E1113" s="92"/>
      <c r="F1113" s="904"/>
      <c r="G1113" s="84"/>
      <c r="H1113" s="84"/>
      <c r="I1113" s="84"/>
      <c r="J1113" s="84"/>
      <c r="K1113" s="84"/>
      <c r="L1113" s="84"/>
      <c r="M1113" s="84"/>
      <c r="N1113" s="84"/>
      <c r="O1113" s="84"/>
      <c r="P1113" s="84"/>
      <c r="Q1113" s="85"/>
    </row>
    <row r="1114" spans="1:17" x14ac:dyDescent="0.2">
      <c r="A1114" s="112"/>
      <c r="B1114" s="84"/>
      <c r="C1114" s="628"/>
      <c r="D1114" s="628"/>
      <c r="E1114" s="92"/>
      <c r="F1114" s="904"/>
      <c r="G1114" s="84"/>
      <c r="H1114" s="84"/>
      <c r="I1114" s="84"/>
      <c r="J1114" s="84"/>
      <c r="K1114" s="84"/>
      <c r="L1114" s="84"/>
      <c r="M1114" s="84"/>
      <c r="N1114" s="84"/>
      <c r="O1114" s="84"/>
      <c r="P1114" s="84"/>
      <c r="Q1114" s="85"/>
    </row>
    <row r="1115" spans="1:17" x14ac:dyDescent="0.2">
      <c r="A1115" s="112"/>
      <c r="B1115" s="84"/>
      <c r="C1115" s="628"/>
      <c r="D1115" s="628"/>
      <c r="E1115" s="92"/>
      <c r="F1115" s="904"/>
      <c r="G1115" s="84"/>
      <c r="H1115" s="84"/>
      <c r="I1115" s="84"/>
      <c r="J1115" s="84"/>
      <c r="K1115" s="84"/>
      <c r="L1115" s="84"/>
      <c r="M1115" s="84"/>
      <c r="N1115" s="84"/>
      <c r="O1115" s="84"/>
      <c r="P1115" s="84"/>
      <c r="Q1115" s="85"/>
    </row>
    <row r="1116" spans="1:17" x14ac:dyDescent="0.2">
      <c r="B1116" s="84"/>
      <c r="C1116" s="628"/>
      <c r="D1116" s="628"/>
      <c r="E1116" s="92"/>
      <c r="F1116" s="904"/>
      <c r="G1116" s="84"/>
      <c r="H1116" s="84"/>
      <c r="I1116" s="84"/>
      <c r="J1116" s="84"/>
      <c r="K1116" s="84"/>
      <c r="L1116" s="84"/>
      <c r="M1116" s="84"/>
      <c r="N1116" s="84"/>
      <c r="O1116" s="84"/>
      <c r="P1116" s="84"/>
      <c r="Q1116" s="85"/>
    </row>
    <row r="1117" spans="1:17" x14ac:dyDescent="0.2">
      <c r="A1117" s="81"/>
      <c r="B1117" s="84"/>
      <c r="C1117" s="628"/>
      <c r="D1117" s="628"/>
      <c r="E1117" s="92"/>
      <c r="F1117" s="904"/>
      <c r="G1117" s="84"/>
      <c r="H1117" s="84"/>
      <c r="I1117" s="84"/>
      <c r="J1117" s="84"/>
      <c r="K1117" s="84"/>
      <c r="L1117" s="84"/>
      <c r="M1117" s="84"/>
      <c r="N1117" s="84"/>
      <c r="O1117" s="84"/>
      <c r="P1117" s="84"/>
      <c r="Q1117" s="85"/>
    </row>
    <row r="1118" spans="1:17" x14ac:dyDescent="0.2">
      <c r="A1118" s="81"/>
      <c r="B1118" s="84"/>
      <c r="C1118" s="628"/>
      <c r="D1118" s="628"/>
      <c r="E1118" s="92"/>
      <c r="F1118" s="904"/>
      <c r="G1118" s="84"/>
      <c r="H1118" s="84"/>
      <c r="I1118" s="84"/>
      <c r="J1118" s="84"/>
      <c r="K1118" s="84"/>
      <c r="L1118" s="84"/>
      <c r="M1118" s="84"/>
      <c r="N1118" s="84"/>
      <c r="O1118" s="84"/>
      <c r="P1118" s="84"/>
      <c r="Q1118" s="85"/>
    </row>
    <row r="1119" spans="1:17" x14ac:dyDescent="0.2">
      <c r="A1119" s="81"/>
      <c r="F1119" s="904"/>
      <c r="G1119" s="84"/>
      <c r="H1119" s="84"/>
      <c r="I1119" s="84"/>
      <c r="J1119" s="84"/>
      <c r="K1119" s="84"/>
      <c r="L1119" s="84"/>
      <c r="M1119" s="84"/>
      <c r="N1119" s="84"/>
      <c r="O1119" s="84"/>
      <c r="P1119" s="84"/>
      <c r="Q1119" s="85"/>
    </row>
    <row r="1120" spans="1:17" x14ac:dyDescent="0.2">
      <c r="A1120" s="81"/>
      <c r="F1120" s="904"/>
      <c r="G1120" s="84"/>
      <c r="H1120" s="84"/>
      <c r="I1120" s="84"/>
      <c r="J1120" s="84"/>
      <c r="K1120" s="84"/>
      <c r="L1120" s="84"/>
      <c r="M1120" s="84"/>
      <c r="N1120" s="84"/>
      <c r="O1120" s="84"/>
      <c r="P1120" s="84"/>
      <c r="Q1120" s="85"/>
    </row>
    <row r="1121" spans="1:17" x14ac:dyDescent="0.2">
      <c r="A1121" s="81"/>
      <c r="F1121" s="904"/>
      <c r="G1121" s="84"/>
      <c r="H1121" s="84"/>
      <c r="I1121" s="84"/>
      <c r="J1121" s="84"/>
      <c r="K1121" s="84"/>
      <c r="L1121" s="84"/>
      <c r="M1121" s="84"/>
      <c r="N1121" s="84"/>
      <c r="O1121" s="84"/>
      <c r="P1121" s="84"/>
      <c r="Q1121" s="85"/>
    </row>
    <row r="1122" spans="1:17" x14ac:dyDescent="0.2">
      <c r="A1122" s="81"/>
      <c r="F1122" s="904"/>
      <c r="G1122" s="84"/>
      <c r="H1122" s="84"/>
      <c r="I1122" s="84"/>
      <c r="J1122" s="84"/>
      <c r="K1122" s="84"/>
      <c r="L1122" s="84"/>
      <c r="M1122" s="84"/>
      <c r="N1122" s="84"/>
      <c r="O1122" s="84"/>
      <c r="P1122" s="84"/>
      <c r="Q1122" s="85"/>
    </row>
    <row r="1123" spans="1:17" x14ac:dyDescent="0.2">
      <c r="A1123" s="81"/>
      <c r="F1123" s="904"/>
      <c r="G1123" s="84"/>
      <c r="H1123" s="84"/>
      <c r="I1123" s="84"/>
      <c r="J1123" s="84"/>
      <c r="K1123" s="84"/>
      <c r="L1123" s="84"/>
      <c r="M1123" s="84"/>
      <c r="N1123" s="84"/>
      <c r="O1123" s="84"/>
      <c r="P1123" s="84"/>
      <c r="Q1123" s="85"/>
    </row>
    <row r="1124" spans="1:17" x14ac:dyDescent="0.2">
      <c r="A1124" s="81"/>
      <c r="F1124" s="904"/>
      <c r="G1124" s="84"/>
      <c r="H1124" s="84"/>
      <c r="I1124" s="84"/>
      <c r="J1124" s="84"/>
      <c r="K1124" s="84"/>
      <c r="L1124" s="84"/>
      <c r="M1124" s="84"/>
      <c r="N1124" s="84"/>
      <c r="O1124" s="84"/>
      <c r="P1124" s="84"/>
      <c r="Q1124" s="85"/>
    </row>
    <row r="1125" spans="1:17" x14ac:dyDescent="0.2">
      <c r="A1125" s="81"/>
      <c r="F1125" s="904"/>
      <c r="G1125" s="84"/>
      <c r="H1125" s="84"/>
      <c r="I1125" s="84"/>
      <c r="J1125" s="84"/>
      <c r="K1125" s="84"/>
      <c r="L1125" s="84"/>
      <c r="M1125" s="84"/>
      <c r="N1125" s="84"/>
      <c r="O1125" s="84"/>
      <c r="P1125" s="84"/>
      <c r="Q1125" s="85"/>
    </row>
    <row r="1126" spans="1:17" x14ac:dyDescent="0.2">
      <c r="A1126" s="81"/>
      <c r="F1126" s="904"/>
      <c r="G1126" s="84"/>
      <c r="H1126" s="84"/>
      <c r="I1126" s="84"/>
      <c r="J1126" s="84"/>
      <c r="K1126" s="84"/>
      <c r="L1126" s="84"/>
      <c r="M1126" s="84"/>
      <c r="N1126" s="84"/>
      <c r="O1126" s="84"/>
      <c r="P1126" s="84"/>
      <c r="Q1126" s="85"/>
    </row>
    <row r="1127" spans="1:17" x14ac:dyDescent="0.2">
      <c r="A1127" s="81"/>
      <c r="F1127" s="904"/>
      <c r="G1127" s="84"/>
      <c r="H1127" s="84"/>
      <c r="I1127" s="84"/>
      <c r="J1127" s="84"/>
      <c r="K1127" s="84"/>
      <c r="L1127" s="84"/>
      <c r="M1127" s="84"/>
      <c r="N1127" s="84"/>
      <c r="O1127" s="84"/>
      <c r="P1127" s="84"/>
      <c r="Q1127" s="85"/>
    </row>
    <row r="1128" spans="1:17" x14ac:dyDescent="0.2">
      <c r="A1128" s="81"/>
      <c r="F1128" s="904"/>
      <c r="G1128" s="84"/>
      <c r="H1128" s="84"/>
      <c r="I1128" s="84"/>
      <c r="J1128" s="84"/>
      <c r="K1128" s="84"/>
      <c r="L1128" s="84"/>
      <c r="M1128" s="84"/>
      <c r="N1128" s="84"/>
      <c r="O1128" s="84"/>
      <c r="P1128" s="84"/>
      <c r="Q1128" s="85"/>
    </row>
    <row r="1129" spans="1:17" x14ac:dyDescent="0.2">
      <c r="A1129" s="81"/>
      <c r="F1129" s="904"/>
      <c r="G1129" s="84"/>
      <c r="H1129" s="84"/>
      <c r="I1129" s="84"/>
      <c r="J1129" s="84"/>
      <c r="K1129" s="84"/>
      <c r="L1129" s="84"/>
      <c r="M1129" s="84"/>
      <c r="N1129" s="84"/>
      <c r="O1129" s="84"/>
      <c r="P1129" s="84"/>
      <c r="Q1129" s="85"/>
    </row>
    <row r="1130" spans="1:17" x14ac:dyDescent="0.2">
      <c r="A1130" s="81"/>
      <c r="F1130" s="904"/>
      <c r="G1130" s="84"/>
      <c r="H1130" s="84"/>
      <c r="I1130" s="84"/>
      <c r="J1130" s="84"/>
      <c r="K1130" s="84"/>
      <c r="L1130" s="84"/>
      <c r="M1130" s="84"/>
      <c r="N1130" s="84"/>
      <c r="O1130" s="84"/>
      <c r="P1130" s="84"/>
      <c r="Q1130" s="85"/>
    </row>
    <row r="1131" spans="1:17" x14ac:dyDescent="0.2">
      <c r="A1131" s="81"/>
      <c r="F1131" s="904"/>
      <c r="G1131" s="84"/>
      <c r="H1131" s="84"/>
      <c r="I1131" s="84"/>
      <c r="J1131" s="84"/>
      <c r="K1131" s="84"/>
      <c r="L1131" s="84"/>
      <c r="M1131" s="84"/>
      <c r="N1131" s="84"/>
      <c r="O1131" s="84"/>
      <c r="P1131" s="84"/>
      <c r="Q1131" s="85"/>
    </row>
    <row r="1132" spans="1:17" x14ac:dyDescent="0.2">
      <c r="A1132" s="81"/>
      <c r="F1132" s="904"/>
      <c r="G1132" s="84"/>
      <c r="H1132" s="84"/>
      <c r="I1132" s="84"/>
      <c r="J1132" s="84"/>
      <c r="K1132" s="84"/>
      <c r="L1132" s="84"/>
      <c r="M1132" s="84"/>
      <c r="N1132" s="84"/>
      <c r="O1132" s="84"/>
      <c r="P1132" s="84"/>
      <c r="Q1132" s="85"/>
    </row>
    <row r="1133" spans="1:17" x14ac:dyDescent="0.2">
      <c r="A1133" s="81"/>
      <c r="E1133" s="81"/>
      <c r="F1133" s="904"/>
      <c r="G1133" s="84"/>
      <c r="H1133" s="84"/>
      <c r="I1133" s="84"/>
      <c r="J1133" s="84"/>
      <c r="K1133" s="84"/>
      <c r="L1133" s="84"/>
      <c r="M1133" s="84"/>
      <c r="N1133" s="84"/>
      <c r="O1133" s="84"/>
      <c r="P1133" s="84"/>
      <c r="Q1133" s="85"/>
    </row>
  </sheetData>
  <mergeCells count="11">
    <mergeCell ref="B53:E53"/>
    <mergeCell ref="B70:E70"/>
    <mergeCell ref="B44:E44"/>
    <mergeCell ref="A4:E4"/>
    <mergeCell ref="B6:E6"/>
    <mergeCell ref="B16:E16"/>
    <mergeCell ref="B23:E23"/>
    <mergeCell ref="B37:E37"/>
    <mergeCell ref="B33:E33"/>
    <mergeCell ref="B63:E63"/>
    <mergeCell ref="B58:E58"/>
  </mergeCells>
  <pageMargins left="0.39370078740157483" right="0.39370078740157483" top="0.39370078740157483" bottom="0.39370078740157483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L297"/>
  <sheetViews>
    <sheetView view="pageBreakPreview" zoomScale="85" zoomScaleNormal="100" zoomScaleSheetLayoutView="85" workbookViewId="0">
      <selection activeCell="B21" sqref="B21"/>
    </sheetView>
  </sheetViews>
  <sheetFormatPr defaultRowHeight="15" x14ac:dyDescent="0.25"/>
  <cols>
    <col min="1" max="1" width="10.5703125" customWidth="1"/>
    <col min="2" max="2" width="18.5703125" style="196" customWidth="1"/>
    <col min="3" max="4" width="13.7109375" customWidth="1"/>
    <col min="5" max="5" width="14.28515625" customWidth="1"/>
    <col min="6" max="6" width="45.85546875" style="908" customWidth="1"/>
    <col min="7" max="8" width="10.28515625" customWidth="1"/>
    <col min="9" max="9" width="15.5703125" customWidth="1"/>
    <col min="10" max="10" width="34" customWidth="1"/>
    <col min="11" max="11" width="8.140625" style="196" customWidth="1"/>
    <col min="12" max="12" width="13.7109375" customWidth="1"/>
    <col min="13" max="13" width="17.85546875" customWidth="1"/>
    <col min="14" max="14" width="9.85546875" bestFit="1" customWidth="1"/>
    <col min="15" max="15" width="15.85546875" customWidth="1"/>
    <col min="16" max="16" width="13.28515625" bestFit="1" customWidth="1"/>
    <col min="17" max="17" width="0" hidden="1" customWidth="1"/>
    <col min="18" max="18" width="11.140625" customWidth="1"/>
    <col min="19" max="19" width="11.5703125" customWidth="1"/>
    <col min="20" max="20" width="9.85546875" bestFit="1" customWidth="1"/>
    <col min="21" max="21" width="14" customWidth="1"/>
    <col min="23" max="23" width="9.85546875" bestFit="1" customWidth="1"/>
    <col min="24" max="24" width="12" customWidth="1"/>
    <col min="25" max="25" width="11" customWidth="1"/>
    <col min="27" max="27" width="11" bestFit="1" customWidth="1"/>
    <col min="29" max="30" width="9.85546875" bestFit="1" customWidth="1"/>
    <col min="31" max="31" width="13.28515625" bestFit="1" customWidth="1"/>
    <col min="32" max="32" width="17.140625" bestFit="1" customWidth="1"/>
    <col min="260" max="260" width="18.5703125" customWidth="1"/>
    <col min="261" max="261" width="12.7109375" bestFit="1" customWidth="1"/>
    <col min="262" max="262" width="12.85546875" customWidth="1"/>
    <col min="263" max="263" width="13.140625" customWidth="1"/>
    <col min="264" max="264" width="13.7109375" customWidth="1"/>
    <col min="265" max="266" width="10.28515625" customWidth="1"/>
    <col min="267" max="267" width="12.42578125" customWidth="1"/>
    <col min="268" max="268" width="13.7109375" customWidth="1"/>
    <col min="269" max="269" width="17.85546875" customWidth="1"/>
    <col min="270" max="270" width="9.85546875" bestFit="1" customWidth="1"/>
    <col min="271" max="271" width="15.85546875" customWidth="1"/>
    <col min="272" max="272" width="13.28515625" bestFit="1" customWidth="1"/>
    <col min="273" max="273" width="0" hidden="1" customWidth="1"/>
    <col min="274" max="274" width="11.140625" customWidth="1"/>
    <col min="275" max="275" width="11.5703125" customWidth="1"/>
    <col min="276" max="276" width="9.85546875" bestFit="1" customWidth="1"/>
    <col min="277" max="277" width="14" customWidth="1"/>
    <col min="279" max="279" width="9.85546875" bestFit="1" customWidth="1"/>
    <col min="280" max="280" width="12" customWidth="1"/>
    <col min="281" max="281" width="11" customWidth="1"/>
    <col min="283" max="283" width="11" bestFit="1" customWidth="1"/>
    <col min="285" max="286" width="9.85546875" bestFit="1" customWidth="1"/>
    <col min="287" max="287" width="13.28515625" bestFit="1" customWidth="1"/>
    <col min="288" max="288" width="17.140625" bestFit="1" customWidth="1"/>
    <col min="516" max="516" width="18.5703125" customWidth="1"/>
    <col min="517" max="517" width="12.7109375" bestFit="1" customWidth="1"/>
    <col min="518" max="518" width="12.85546875" customWidth="1"/>
    <col min="519" max="519" width="13.140625" customWidth="1"/>
    <col min="520" max="520" width="13.7109375" customWidth="1"/>
    <col min="521" max="522" width="10.28515625" customWidth="1"/>
    <col min="523" max="523" width="12.42578125" customWidth="1"/>
    <col min="524" max="524" width="13.7109375" customWidth="1"/>
    <col min="525" max="525" width="17.85546875" customWidth="1"/>
    <col min="526" max="526" width="9.85546875" bestFit="1" customWidth="1"/>
    <col min="527" max="527" width="15.85546875" customWidth="1"/>
    <col min="528" max="528" width="13.28515625" bestFit="1" customWidth="1"/>
    <col min="529" max="529" width="0" hidden="1" customWidth="1"/>
    <col min="530" max="530" width="11.140625" customWidth="1"/>
    <col min="531" max="531" width="11.5703125" customWidth="1"/>
    <col min="532" max="532" width="9.85546875" bestFit="1" customWidth="1"/>
    <col min="533" max="533" width="14" customWidth="1"/>
    <col min="535" max="535" width="9.85546875" bestFit="1" customWidth="1"/>
    <col min="536" max="536" width="12" customWidth="1"/>
    <col min="537" max="537" width="11" customWidth="1"/>
    <col min="539" max="539" width="11" bestFit="1" customWidth="1"/>
    <col min="541" max="542" width="9.85546875" bestFit="1" customWidth="1"/>
    <col min="543" max="543" width="13.28515625" bestFit="1" customWidth="1"/>
    <col min="544" max="544" width="17.140625" bestFit="1" customWidth="1"/>
    <col min="772" max="772" width="18.5703125" customWidth="1"/>
    <col min="773" max="773" width="12.7109375" bestFit="1" customWidth="1"/>
    <col min="774" max="774" width="12.85546875" customWidth="1"/>
    <col min="775" max="775" width="13.140625" customWidth="1"/>
    <col min="776" max="776" width="13.7109375" customWidth="1"/>
    <col min="777" max="778" width="10.28515625" customWidth="1"/>
    <col min="779" max="779" width="12.42578125" customWidth="1"/>
    <col min="780" max="780" width="13.7109375" customWidth="1"/>
    <col min="781" max="781" width="17.85546875" customWidth="1"/>
    <col min="782" max="782" width="9.85546875" bestFit="1" customWidth="1"/>
    <col min="783" max="783" width="15.85546875" customWidth="1"/>
    <col min="784" max="784" width="13.28515625" bestFit="1" customWidth="1"/>
    <col min="785" max="785" width="0" hidden="1" customWidth="1"/>
    <col min="786" max="786" width="11.140625" customWidth="1"/>
    <col min="787" max="787" width="11.5703125" customWidth="1"/>
    <col min="788" max="788" width="9.85546875" bestFit="1" customWidth="1"/>
    <col min="789" max="789" width="14" customWidth="1"/>
    <col min="791" max="791" width="9.85546875" bestFit="1" customWidth="1"/>
    <col min="792" max="792" width="12" customWidth="1"/>
    <col min="793" max="793" width="11" customWidth="1"/>
    <col min="795" max="795" width="11" bestFit="1" customWidth="1"/>
    <col min="797" max="798" width="9.85546875" bestFit="1" customWidth="1"/>
    <col min="799" max="799" width="13.28515625" bestFit="1" customWidth="1"/>
    <col min="800" max="800" width="17.140625" bestFit="1" customWidth="1"/>
    <col min="1028" max="1028" width="18.5703125" customWidth="1"/>
    <col min="1029" max="1029" width="12.7109375" bestFit="1" customWidth="1"/>
    <col min="1030" max="1030" width="12.85546875" customWidth="1"/>
    <col min="1031" max="1031" width="13.140625" customWidth="1"/>
    <col min="1032" max="1032" width="13.7109375" customWidth="1"/>
    <col min="1033" max="1034" width="10.28515625" customWidth="1"/>
    <col min="1035" max="1035" width="12.42578125" customWidth="1"/>
    <col min="1036" max="1036" width="13.7109375" customWidth="1"/>
    <col min="1037" max="1037" width="17.85546875" customWidth="1"/>
    <col min="1038" max="1038" width="9.85546875" bestFit="1" customWidth="1"/>
    <col min="1039" max="1039" width="15.85546875" customWidth="1"/>
    <col min="1040" max="1040" width="13.28515625" bestFit="1" customWidth="1"/>
    <col min="1041" max="1041" width="0" hidden="1" customWidth="1"/>
    <col min="1042" max="1042" width="11.140625" customWidth="1"/>
    <col min="1043" max="1043" width="11.5703125" customWidth="1"/>
    <col min="1044" max="1044" width="9.85546875" bestFit="1" customWidth="1"/>
    <col min="1045" max="1045" width="14" customWidth="1"/>
    <col min="1047" max="1047" width="9.85546875" bestFit="1" customWidth="1"/>
    <col min="1048" max="1048" width="12" customWidth="1"/>
    <col min="1049" max="1049" width="11" customWidth="1"/>
    <col min="1051" max="1051" width="11" bestFit="1" customWidth="1"/>
    <col min="1053" max="1054" width="9.85546875" bestFit="1" customWidth="1"/>
    <col min="1055" max="1055" width="13.28515625" bestFit="1" customWidth="1"/>
    <col min="1056" max="1056" width="17.140625" bestFit="1" customWidth="1"/>
    <col min="1284" max="1284" width="18.5703125" customWidth="1"/>
    <col min="1285" max="1285" width="12.7109375" bestFit="1" customWidth="1"/>
    <col min="1286" max="1286" width="12.85546875" customWidth="1"/>
    <col min="1287" max="1287" width="13.140625" customWidth="1"/>
    <col min="1288" max="1288" width="13.7109375" customWidth="1"/>
    <col min="1289" max="1290" width="10.28515625" customWidth="1"/>
    <col min="1291" max="1291" width="12.42578125" customWidth="1"/>
    <col min="1292" max="1292" width="13.7109375" customWidth="1"/>
    <col min="1293" max="1293" width="17.85546875" customWidth="1"/>
    <col min="1294" max="1294" width="9.85546875" bestFit="1" customWidth="1"/>
    <col min="1295" max="1295" width="15.85546875" customWidth="1"/>
    <col min="1296" max="1296" width="13.28515625" bestFit="1" customWidth="1"/>
    <col min="1297" max="1297" width="0" hidden="1" customWidth="1"/>
    <col min="1298" max="1298" width="11.140625" customWidth="1"/>
    <col min="1299" max="1299" width="11.5703125" customWidth="1"/>
    <col min="1300" max="1300" width="9.85546875" bestFit="1" customWidth="1"/>
    <col min="1301" max="1301" width="14" customWidth="1"/>
    <col min="1303" max="1303" width="9.85546875" bestFit="1" customWidth="1"/>
    <col min="1304" max="1304" width="12" customWidth="1"/>
    <col min="1305" max="1305" width="11" customWidth="1"/>
    <col min="1307" max="1307" width="11" bestFit="1" customWidth="1"/>
    <col min="1309" max="1310" width="9.85546875" bestFit="1" customWidth="1"/>
    <col min="1311" max="1311" width="13.28515625" bestFit="1" customWidth="1"/>
    <col min="1312" max="1312" width="17.140625" bestFit="1" customWidth="1"/>
    <col min="1540" max="1540" width="18.5703125" customWidth="1"/>
    <col min="1541" max="1541" width="12.7109375" bestFit="1" customWidth="1"/>
    <col min="1542" max="1542" width="12.85546875" customWidth="1"/>
    <col min="1543" max="1543" width="13.140625" customWidth="1"/>
    <col min="1544" max="1544" width="13.7109375" customWidth="1"/>
    <col min="1545" max="1546" width="10.28515625" customWidth="1"/>
    <col min="1547" max="1547" width="12.42578125" customWidth="1"/>
    <col min="1548" max="1548" width="13.7109375" customWidth="1"/>
    <col min="1549" max="1549" width="17.85546875" customWidth="1"/>
    <col min="1550" max="1550" width="9.85546875" bestFit="1" customWidth="1"/>
    <col min="1551" max="1551" width="15.85546875" customWidth="1"/>
    <col min="1552" max="1552" width="13.28515625" bestFit="1" customWidth="1"/>
    <col min="1553" max="1553" width="0" hidden="1" customWidth="1"/>
    <col min="1554" max="1554" width="11.140625" customWidth="1"/>
    <col min="1555" max="1555" width="11.5703125" customWidth="1"/>
    <col min="1556" max="1556" width="9.85546875" bestFit="1" customWidth="1"/>
    <col min="1557" max="1557" width="14" customWidth="1"/>
    <col min="1559" max="1559" width="9.85546875" bestFit="1" customWidth="1"/>
    <col min="1560" max="1560" width="12" customWidth="1"/>
    <col min="1561" max="1561" width="11" customWidth="1"/>
    <col min="1563" max="1563" width="11" bestFit="1" customWidth="1"/>
    <col min="1565" max="1566" width="9.85546875" bestFit="1" customWidth="1"/>
    <col min="1567" max="1567" width="13.28515625" bestFit="1" customWidth="1"/>
    <col min="1568" max="1568" width="17.140625" bestFit="1" customWidth="1"/>
    <col min="1796" max="1796" width="18.5703125" customWidth="1"/>
    <col min="1797" max="1797" width="12.7109375" bestFit="1" customWidth="1"/>
    <col min="1798" max="1798" width="12.85546875" customWidth="1"/>
    <col min="1799" max="1799" width="13.140625" customWidth="1"/>
    <col min="1800" max="1800" width="13.7109375" customWidth="1"/>
    <col min="1801" max="1802" width="10.28515625" customWidth="1"/>
    <col min="1803" max="1803" width="12.42578125" customWidth="1"/>
    <col min="1804" max="1804" width="13.7109375" customWidth="1"/>
    <col min="1805" max="1805" width="17.85546875" customWidth="1"/>
    <col min="1806" max="1806" width="9.85546875" bestFit="1" customWidth="1"/>
    <col min="1807" max="1807" width="15.85546875" customWidth="1"/>
    <col min="1808" max="1808" width="13.28515625" bestFit="1" customWidth="1"/>
    <col min="1809" max="1809" width="0" hidden="1" customWidth="1"/>
    <col min="1810" max="1810" width="11.140625" customWidth="1"/>
    <col min="1811" max="1811" width="11.5703125" customWidth="1"/>
    <col min="1812" max="1812" width="9.85546875" bestFit="1" customWidth="1"/>
    <col min="1813" max="1813" width="14" customWidth="1"/>
    <col min="1815" max="1815" width="9.85546875" bestFit="1" customWidth="1"/>
    <col min="1816" max="1816" width="12" customWidth="1"/>
    <col min="1817" max="1817" width="11" customWidth="1"/>
    <col min="1819" max="1819" width="11" bestFit="1" customWidth="1"/>
    <col min="1821" max="1822" width="9.85546875" bestFit="1" customWidth="1"/>
    <col min="1823" max="1823" width="13.28515625" bestFit="1" customWidth="1"/>
    <col min="1824" max="1824" width="17.140625" bestFit="1" customWidth="1"/>
    <col min="2052" max="2052" width="18.5703125" customWidth="1"/>
    <col min="2053" max="2053" width="12.7109375" bestFit="1" customWidth="1"/>
    <col min="2054" max="2054" width="12.85546875" customWidth="1"/>
    <col min="2055" max="2055" width="13.140625" customWidth="1"/>
    <col min="2056" max="2056" width="13.7109375" customWidth="1"/>
    <col min="2057" max="2058" width="10.28515625" customWidth="1"/>
    <col min="2059" max="2059" width="12.42578125" customWidth="1"/>
    <col min="2060" max="2060" width="13.7109375" customWidth="1"/>
    <col min="2061" max="2061" width="17.85546875" customWidth="1"/>
    <col min="2062" max="2062" width="9.85546875" bestFit="1" customWidth="1"/>
    <col min="2063" max="2063" width="15.85546875" customWidth="1"/>
    <col min="2064" max="2064" width="13.28515625" bestFit="1" customWidth="1"/>
    <col min="2065" max="2065" width="0" hidden="1" customWidth="1"/>
    <col min="2066" max="2066" width="11.140625" customWidth="1"/>
    <col min="2067" max="2067" width="11.5703125" customWidth="1"/>
    <col min="2068" max="2068" width="9.85546875" bestFit="1" customWidth="1"/>
    <col min="2069" max="2069" width="14" customWidth="1"/>
    <col min="2071" max="2071" width="9.85546875" bestFit="1" customWidth="1"/>
    <col min="2072" max="2072" width="12" customWidth="1"/>
    <col min="2073" max="2073" width="11" customWidth="1"/>
    <col min="2075" max="2075" width="11" bestFit="1" customWidth="1"/>
    <col min="2077" max="2078" width="9.85546875" bestFit="1" customWidth="1"/>
    <col min="2079" max="2079" width="13.28515625" bestFit="1" customWidth="1"/>
    <col min="2080" max="2080" width="17.140625" bestFit="1" customWidth="1"/>
    <col min="2308" max="2308" width="18.5703125" customWidth="1"/>
    <col min="2309" max="2309" width="12.7109375" bestFit="1" customWidth="1"/>
    <col min="2310" max="2310" width="12.85546875" customWidth="1"/>
    <col min="2311" max="2311" width="13.140625" customWidth="1"/>
    <col min="2312" max="2312" width="13.7109375" customWidth="1"/>
    <col min="2313" max="2314" width="10.28515625" customWidth="1"/>
    <col min="2315" max="2315" width="12.42578125" customWidth="1"/>
    <col min="2316" max="2316" width="13.7109375" customWidth="1"/>
    <col min="2317" max="2317" width="17.85546875" customWidth="1"/>
    <col min="2318" max="2318" width="9.85546875" bestFit="1" customWidth="1"/>
    <col min="2319" max="2319" width="15.85546875" customWidth="1"/>
    <col min="2320" max="2320" width="13.28515625" bestFit="1" customWidth="1"/>
    <col min="2321" max="2321" width="0" hidden="1" customWidth="1"/>
    <col min="2322" max="2322" width="11.140625" customWidth="1"/>
    <col min="2323" max="2323" width="11.5703125" customWidth="1"/>
    <col min="2324" max="2324" width="9.85546875" bestFit="1" customWidth="1"/>
    <col min="2325" max="2325" width="14" customWidth="1"/>
    <col min="2327" max="2327" width="9.85546875" bestFit="1" customWidth="1"/>
    <col min="2328" max="2328" width="12" customWidth="1"/>
    <col min="2329" max="2329" width="11" customWidth="1"/>
    <col min="2331" max="2331" width="11" bestFit="1" customWidth="1"/>
    <col min="2333" max="2334" width="9.85546875" bestFit="1" customWidth="1"/>
    <col min="2335" max="2335" width="13.28515625" bestFit="1" customWidth="1"/>
    <col min="2336" max="2336" width="17.140625" bestFit="1" customWidth="1"/>
    <col min="2564" max="2564" width="18.5703125" customWidth="1"/>
    <col min="2565" max="2565" width="12.7109375" bestFit="1" customWidth="1"/>
    <col min="2566" max="2566" width="12.85546875" customWidth="1"/>
    <col min="2567" max="2567" width="13.140625" customWidth="1"/>
    <col min="2568" max="2568" width="13.7109375" customWidth="1"/>
    <col min="2569" max="2570" width="10.28515625" customWidth="1"/>
    <col min="2571" max="2571" width="12.42578125" customWidth="1"/>
    <col min="2572" max="2572" width="13.7109375" customWidth="1"/>
    <col min="2573" max="2573" width="17.85546875" customWidth="1"/>
    <col min="2574" max="2574" width="9.85546875" bestFit="1" customWidth="1"/>
    <col min="2575" max="2575" width="15.85546875" customWidth="1"/>
    <col min="2576" max="2576" width="13.28515625" bestFit="1" customWidth="1"/>
    <col min="2577" max="2577" width="0" hidden="1" customWidth="1"/>
    <col min="2578" max="2578" width="11.140625" customWidth="1"/>
    <col min="2579" max="2579" width="11.5703125" customWidth="1"/>
    <col min="2580" max="2580" width="9.85546875" bestFit="1" customWidth="1"/>
    <col min="2581" max="2581" width="14" customWidth="1"/>
    <col min="2583" max="2583" width="9.85546875" bestFit="1" customWidth="1"/>
    <col min="2584" max="2584" width="12" customWidth="1"/>
    <col min="2585" max="2585" width="11" customWidth="1"/>
    <col min="2587" max="2587" width="11" bestFit="1" customWidth="1"/>
    <col min="2589" max="2590" width="9.85546875" bestFit="1" customWidth="1"/>
    <col min="2591" max="2591" width="13.28515625" bestFit="1" customWidth="1"/>
    <col min="2592" max="2592" width="17.140625" bestFit="1" customWidth="1"/>
    <col min="2820" max="2820" width="18.5703125" customWidth="1"/>
    <col min="2821" max="2821" width="12.7109375" bestFit="1" customWidth="1"/>
    <col min="2822" max="2822" width="12.85546875" customWidth="1"/>
    <col min="2823" max="2823" width="13.140625" customWidth="1"/>
    <col min="2824" max="2824" width="13.7109375" customWidth="1"/>
    <col min="2825" max="2826" width="10.28515625" customWidth="1"/>
    <col min="2827" max="2827" width="12.42578125" customWidth="1"/>
    <col min="2828" max="2828" width="13.7109375" customWidth="1"/>
    <col min="2829" max="2829" width="17.85546875" customWidth="1"/>
    <col min="2830" max="2830" width="9.85546875" bestFit="1" customWidth="1"/>
    <col min="2831" max="2831" width="15.85546875" customWidth="1"/>
    <col min="2832" max="2832" width="13.28515625" bestFit="1" customWidth="1"/>
    <col min="2833" max="2833" width="0" hidden="1" customWidth="1"/>
    <col min="2834" max="2834" width="11.140625" customWidth="1"/>
    <col min="2835" max="2835" width="11.5703125" customWidth="1"/>
    <col min="2836" max="2836" width="9.85546875" bestFit="1" customWidth="1"/>
    <col min="2837" max="2837" width="14" customWidth="1"/>
    <col min="2839" max="2839" width="9.85546875" bestFit="1" customWidth="1"/>
    <col min="2840" max="2840" width="12" customWidth="1"/>
    <col min="2841" max="2841" width="11" customWidth="1"/>
    <col min="2843" max="2843" width="11" bestFit="1" customWidth="1"/>
    <col min="2845" max="2846" width="9.85546875" bestFit="1" customWidth="1"/>
    <col min="2847" max="2847" width="13.28515625" bestFit="1" customWidth="1"/>
    <col min="2848" max="2848" width="17.140625" bestFit="1" customWidth="1"/>
    <col min="3076" max="3076" width="18.5703125" customWidth="1"/>
    <col min="3077" max="3077" width="12.7109375" bestFit="1" customWidth="1"/>
    <col min="3078" max="3078" width="12.85546875" customWidth="1"/>
    <col min="3079" max="3079" width="13.140625" customWidth="1"/>
    <col min="3080" max="3080" width="13.7109375" customWidth="1"/>
    <col min="3081" max="3082" width="10.28515625" customWidth="1"/>
    <col min="3083" max="3083" width="12.42578125" customWidth="1"/>
    <col min="3084" max="3084" width="13.7109375" customWidth="1"/>
    <col min="3085" max="3085" width="17.85546875" customWidth="1"/>
    <col min="3086" max="3086" width="9.85546875" bestFit="1" customWidth="1"/>
    <col min="3087" max="3087" width="15.85546875" customWidth="1"/>
    <col min="3088" max="3088" width="13.28515625" bestFit="1" customWidth="1"/>
    <col min="3089" max="3089" width="0" hidden="1" customWidth="1"/>
    <col min="3090" max="3090" width="11.140625" customWidth="1"/>
    <col min="3091" max="3091" width="11.5703125" customWidth="1"/>
    <col min="3092" max="3092" width="9.85546875" bestFit="1" customWidth="1"/>
    <col min="3093" max="3093" width="14" customWidth="1"/>
    <col min="3095" max="3095" width="9.85546875" bestFit="1" customWidth="1"/>
    <col min="3096" max="3096" width="12" customWidth="1"/>
    <col min="3097" max="3097" width="11" customWidth="1"/>
    <col min="3099" max="3099" width="11" bestFit="1" customWidth="1"/>
    <col min="3101" max="3102" width="9.85546875" bestFit="1" customWidth="1"/>
    <col min="3103" max="3103" width="13.28515625" bestFit="1" customWidth="1"/>
    <col min="3104" max="3104" width="17.140625" bestFit="1" customWidth="1"/>
    <col min="3332" max="3332" width="18.5703125" customWidth="1"/>
    <col min="3333" max="3333" width="12.7109375" bestFit="1" customWidth="1"/>
    <col min="3334" max="3334" width="12.85546875" customWidth="1"/>
    <col min="3335" max="3335" width="13.140625" customWidth="1"/>
    <col min="3336" max="3336" width="13.7109375" customWidth="1"/>
    <col min="3337" max="3338" width="10.28515625" customWidth="1"/>
    <col min="3339" max="3339" width="12.42578125" customWidth="1"/>
    <col min="3340" max="3340" width="13.7109375" customWidth="1"/>
    <col min="3341" max="3341" width="17.85546875" customWidth="1"/>
    <col min="3342" max="3342" width="9.85546875" bestFit="1" customWidth="1"/>
    <col min="3343" max="3343" width="15.85546875" customWidth="1"/>
    <col min="3344" max="3344" width="13.28515625" bestFit="1" customWidth="1"/>
    <col min="3345" max="3345" width="0" hidden="1" customWidth="1"/>
    <col min="3346" max="3346" width="11.140625" customWidth="1"/>
    <col min="3347" max="3347" width="11.5703125" customWidth="1"/>
    <col min="3348" max="3348" width="9.85546875" bestFit="1" customWidth="1"/>
    <col min="3349" max="3349" width="14" customWidth="1"/>
    <col min="3351" max="3351" width="9.85546875" bestFit="1" customWidth="1"/>
    <col min="3352" max="3352" width="12" customWidth="1"/>
    <col min="3353" max="3353" width="11" customWidth="1"/>
    <col min="3355" max="3355" width="11" bestFit="1" customWidth="1"/>
    <col min="3357" max="3358" width="9.85546875" bestFit="1" customWidth="1"/>
    <col min="3359" max="3359" width="13.28515625" bestFit="1" customWidth="1"/>
    <col min="3360" max="3360" width="17.140625" bestFit="1" customWidth="1"/>
    <col min="3588" max="3588" width="18.5703125" customWidth="1"/>
    <col min="3589" max="3589" width="12.7109375" bestFit="1" customWidth="1"/>
    <col min="3590" max="3590" width="12.85546875" customWidth="1"/>
    <col min="3591" max="3591" width="13.140625" customWidth="1"/>
    <col min="3592" max="3592" width="13.7109375" customWidth="1"/>
    <col min="3593" max="3594" width="10.28515625" customWidth="1"/>
    <col min="3595" max="3595" width="12.42578125" customWidth="1"/>
    <col min="3596" max="3596" width="13.7109375" customWidth="1"/>
    <col min="3597" max="3597" width="17.85546875" customWidth="1"/>
    <col min="3598" max="3598" width="9.85546875" bestFit="1" customWidth="1"/>
    <col min="3599" max="3599" width="15.85546875" customWidth="1"/>
    <col min="3600" max="3600" width="13.28515625" bestFit="1" customWidth="1"/>
    <col min="3601" max="3601" width="0" hidden="1" customWidth="1"/>
    <col min="3602" max="3602" width="11.140625" customWidth="1"/>
    <col min="3603" max="3603" width="11.5703125" customWidth="1"/>
    <col min="3604" max="3604" width="9.85546875" bestFit="1" customWidth="1"/>
    <col min="3605" max="3605" width="14" customWidth="1"/>
    <col min="3607" max="3607" width="9.85546875" bestFit="1" customWidth="1"/>
    <col min="3608" max="3608" width="12" customWidth="1"/>
    <col min="3609" max="3609" width="11" customWidth="1"/>
    <col min="3611" max="3611" width="11" bestFit="1" customWidth="1"/>
    <col min="3613" max="3614" width="9.85546875" bestFit="1" customWidth="1"/>
    <col min="3615" max="3615" width="13.28515625" bestFit="1" customWidth="1"/>
    <col min="3616" max="3616" width="17.140625" bestFit="1" customWidth="1"/>
    <col min="3844" max="3844" width="18.5703125" customWidth="1"/>
    <col min="3845" max="3845" width="12.7109375" bestFit="1" customWidth="1"/>
    <col min="3846" max="3846" width="12.85546875" customWidth="1"/>
    <col min="3847" max="3847" width="13.140625" customWidth="1"/>
    <col min="3848" max="3848" width="13.7109375" customWidth="1"/>
    <col min="3849" max="3850" width="10.28515625" customWidth="1"/>
    <col min="3851" max="3851" width="12.42578125" customWidth="1"/>
    <col min="3852" max="3852" width="13.7109375" customWidth="1"/>
    <col min="3853" max="3853" width="17.85546875" customWidth="1"/>
    <col min="3854" max="3854" width="9.85546875" bestFit="1" customWidth="1"/>
    <col min="3855" max="3855" width="15.85546875" customWidth="1"/>
    <col min="3856" max="3856" width="13.28515625" bestFit="1" customWidth="1"/>
    <col min="3857" max="3857" width="0" hidden="1" customWidth="1"/>
    <col min="3858" max="3858" width="11.140625" customWidth="1"/>
    <col min="3859" max="3859" width="11.5703125" customWidth="1"/>
    <col min="3860" max="3860" width="9.85546875" bestFit="1" customWidth="1"/>
    <col min="3861" max="3861" width="14" customWidth="1"/>
    <col min="3863" max="3863" width="9.85546875" bestFit="1" customWidth="1"/>
    <col min="3864" max="3864" width="12" customWidth="1"/>
    <col min="3865" max="3865" width="11" customWidth="1"/>
    <col min="3867" max="3867" width="11" bestFit="1" customWidth="1"/>
    <col min="3869" max="3870" width="9.85546875" bestFit="1" customWidth="1"/>
    <col min="3871" max="3871" width="13.28515625" bestFit="1" customWidth="1"/>
    <col min="3872" max="3872" width="17.140625" bestFit="1" customWidth="1"/>
    <col min="4100" max="4100" width="18.5703125" customWidth="1"/>
    <col min="4101" max="4101" width="12.7109375" bestFit="1" customWidth="1"/>
    <col min="4102" max="4102" width="12.85546875" customWidth="1"/>
    <col min="4103" max="4103" width="13.140625" customWidth="1"/>
    <col min="4104" max="4104" width="13.7109375" customWidth="1"/>
    <col min="4105" max="4106" width="10.28515625" customWidth="1"/>
    <col min="4107" max="4107" width="12.42578125" customWidth="1"/>
    <col min="4108" max="4108" width="13.7109375" customWidth="1"/>
    <col min="4109" max="4109" width="17.85546875" customWidth="1"/>
    <col min="4110" max="4110" width="9.85546875" bestFit="1" customWidth="1"/>
    <col min="4111" max="4111" width="15.85546875" customWidth="1"/>
    <col min="4112" max="4112" width="13.28515625" bestFit="1" customWidth="1"/>
    <col min="4113" max="4113" width="0" hidden="1" customWidth="1"/>
    <col min="4114" max="4114" width="11.140625" customWidth="1"/>
    <col min="4115" max="4115" width="11.5703125" customWidth="1"/>
    <col min="4116" max="4116" width="9.85546875" bestFit="1" customWidth="1"/>
    <col min="4117" max="4117" width="14" customWidth="1"/>
    <col min="4119" max="4119" width="9.85546875" bestFit="1" customWidth="1"/>
    <col min="4120" max="4120" width="12" customWidth="1"/>
    <col min="4121" max="4121" width="11" customWidth="1"/>
    <col min="4123" max="4123" width="11" bestFit="1" customWidth="1"/>
    <col min="4125" max="4126" width="9.85546875" bestFit="1" customWidth="1"/>
    <col min="4127" max="4127" width="13.28515625" bestFit="1" customWidth="1"/>
    <col min="4128" max="4128" width="17.140625" bestFit="1" customWidth="1"/>
    <col min="4356" max="4356" width="18.5703125" customWidth="1"/>
    <col min="4357" max="4357" width="12.7109375" bestFit="1" customWidth="1"/>
    <col min="4358" max="4358" width="12.85546875" customWidth="1"/>
    <col min="4359" max="4359" width="13.140625" customWidth="1"/>
    <col min="4360" max="4360" width="13.7109375" customWidth="1"/>
    <col min="4361" max="4362" width="10.28515625" customWidth="1"/>
    <col min="4363" max="4363" width="12.42578125" customWidth="1"/>
    <col min="4364" max="4364" width="13.7109375" customWidth="1"/>
    <col min="4365" max="4365" width="17.85546875" customWidth="1"/>
    <col min="4366" max="4366" width="9.85546875" bestFit="1" customWidth="1"/>
    <col min="4367" max="4367" width="15.85546875" customWidth="1"/>
    <col min="4368" max="4368" width="13.28515625" bestFit="1" customWidth="1"/>
    <col min="4369" max="4369" width="0" hidden="1" customWidth="1"/>
    <col min="4370" max="4370" width="11.140625" customWidth="1"/>
    <col min="4371" max="4371" width="11.5703125" customWidth="1"/>
    <col min="4372" max="4372" width="9.85546875" bestFit="1" customWidth="1"/>
    <col min="4373" max="4373" width="14" customWidth="1"/>
    <col min="4375" max="4375" width="9.85546875" bestFit="1" customWidth="1"/>
    <col min="4376" max="4376" width="12" customWidth="1"/>
    <col min="4377" max="4377" width="11" customWidth="1"/>
    <col min="4379" max="4379" width="11" bestFit="1" customWidth="1"/>
    <col min="4381" max="4382" width="9.85546875" bestFit="1" customWidth="1"/>
    <col min="4383" max="4383" width="13.28515625" bestFit="1" customWidth="1"/>
    <col min="4384" max="4384" width="17.140625" bestFit="1" customWidth="1"/>
    <col min="4612" max="4612" width="18.5703125" customWidth="1"/>
    <col min="4613" max="4613" width="12.7109375" bestFit="1" customWidth="1"/>
    <col min="4614" max="4614" width="12.85546875" customWidth="1"/>
    <col min="4615" max="4615" width="13.140625" customWidth="1"/>
    <col min="4616" max="4616" width="13.7109375" customWidth="1"/>
    <col min="4617" max="4618" width="10.28515625" customWidth="1"/>
    <col min="4619" max="4619" width="12.42578125" customWidth="1"/>
    <col min="4620" max="4620" width="13.7109375" customWidth="1"/>
    <col min="4621" max="4621" width="17.85546875" customWidth="1"/>
    <col min="4622" max="4622" width="9.85546875" bestFit="1" customWidth="1"/>
    <col min="4623" max="4623" width="15.85546875" customWidth="1"/>
    <col min="4624" max="4624" width="13.28515625" bestFit="1" customWidth="1"/>
    <col min="4625" max="4625" width="0" hidden="1" customWidth="1"/>
    <col min="4626" max="4626" width="11.140625" customWidth="1"/>
    <col min="4627" max="4627" width="11.5703125" customWidth="1"/>
    <col min="4628" max="4628" width="9.85546875" bestFit="1" customWidth="1"/>
    <col min="4629" max="4629" width="14" customWidth="1"/>
    <col min="4631" max="4631" width="9.85546875" bestFit="1" customWidth="1"/>
    <col min="4632" max="4632" width="12" customWidth="1"/>
    <col min="4633" max="4633" width="11" customWidth="1"/>
    <col min="4635" max="4635" width="11" bestFit="1" customWidth="1"/>
    <col min="4637" max="4638" width="9.85546875" bestFit="1" customWidth="1"/>
    <col min="4639" max="4639" width="13.28515625" bestFit="1" customWidth="1"/>
    <col min="4640" max="4640" width="17.140625" bestFit="1" customWidth="1"/>
    <col min="4868" max="4868" width="18.5703125" customWidth="1"/>
    <col min="4869" max="4869" width="12.7109375" bestFit="1" customWidth="1"/>
    <col min="4870" max="4870" width="12.85546875" customWidth="1"/>
    <col min="4871" max="4871" width="13.140625" customWidth="1"/>
    <col min="4872" max="4872" width="13.7109375" customWidth="1"/>
    <col min="4873" max="4874" width="10.28515625" customWidth="1"/>
    <col min="4875" max="4875" width="12.42578125" customWidth="1"/>
    <col min="4876" max="4876" width="13.7109375" customWidth="1"/>
    <col min="4877" max="4877" width="17.85546875" customWidth="1"/>
    <col min="4878" max="4878" width="9.85546875" bestFit="1" customWidth="1"/>
    <col min="4879" max="4879" width="15.85546875" customWidth="1"/>
    <col min="4880" max="4880" width="13.28515625" bestFit="1" customWidth="1"/>
    <col min="4881" max="4881" width="0" hidden="1" customWidth="1"/>
    <col min="4882" max="4882" width="11.140625" customWidth="1"/>
    <col min="4883" max="4883" width="11.5703125" customWidth="1"/>
    <col min="4884" max="4884" width="9.85546875" bestFit="1" customWidth="1"/>
    <col min="4885" max="4885" width="14" customWidth="1"/>
    <col min="4887" max="4887" width="9.85546875" bestFit="1" customWidth="1"/>
    <col min="4888" max="4888" width="12" customWidth="1"/>
    <col min="4889" max="4889" width="11" customWidth="1"/>
    <col min="4891" max="4891" width="11" bestFit="1" customWidth="1"/>
    <col min="4893" max="4894" width="9.85546875" bestFit="1" customWidth="1"/>
    <col min="4895" max="4895" width="13.28515625" bestFit="1" customWidth="1"/>
    <col min="4896" max="4896" width="17.140625" bestFit="1" customWidth="1"/>
    <col min="5124" max="5124" width="18.5703125" customWidth="1"/>
    <col min="5125" max="5125" width="12.7109375" bestFit="1" customWidth="1"/>
    <col min="5126" max="5126" width="12.85546875" customWidth="1"/>
    <col min="5127" max="5127" width="13.140625" customWidth="1"/>
    <col min="5128" max="5128" width="13.7109375" customWidth="1"/>
    <col min="5129" max="5130" width="10.28515625" customWidth="1"/>
    <col min="5131" max="5131" width="12.42578125" customWidth="1"/>
    <col min="5132" max="5132" width="13.7109375" customWidth="1"/>
    <col min="5133" max="5133" width="17.85546875" customWidth="1"/>
    <col min="5134" max="5134" width="9.85546875" bestFit="1" customWidth="1"/>
    <col min="5135" max="5135" width="15.85546875" customWidth="1"/>
    <col min="5136" max="5136" width="13.28515625" bestFit="1" customWidth="1"/>
    <col min="5137" max="5137" width="0" hidden="1" customWidth="1"/>
    <col min="5138" max="5138" width="11.140625" customWidth="1"/>
    <col min="5139" max="5139" width="11.5703125" customWidth="1"/>
    <col min="5140" max="5140" width="9.85546875" bestFit="1" customWidth="1"/>
    <col min="5141" max="5141" width="14" customWidth="1"/>
    <col min="5143" max="5143" width="9.85546875" bestFit="1" customWidth="1"/>
    <col min="5144" max="5144" width="12" customWidth="1"/>
    <col min="5145" max="5145" width="11" customWidth="1"/>
    <col min="5147" max="5147" width="11" bestFit="1" customWidth="1"/>
    <col min="5149" max="5150" width="9.85546875" bestFit="1" customWidth="1"/>
    <col min="5151" max="5151" width="13.28515625" bestFit="1" customWidth="1"/>
    <col min="5152" max="5152" width="17.140625" bestFit="1" customWidth="1"/>
    <col min="5380" max="5380" width="18.5703125" customWidth="1"/>
    <col min="5381" max="5381" width="12.7109375" bestFit="1" customWidth="1"/>
    <col min="5382" max="5382" width="12.85546875" customWidth="1"/>
    <col min="5383" max="5383" width="13.140625" customWidth="1"/>
    <col min="5384" max="5384" width="13.7109375" customWidth="1"/>
    <col min="5385" max="5386" width="10.28515625" customWidth="1"/>
    <col min="5387" max="5387" width="12.42578125" customWidth="1"/>
    <col min="5388" max="5388" width="13.7109375" customWidth="1"/>
    <col min="5389" max="5389" width="17.85546875" customWidth="1"/>
    <col min="5390" max="5390" width="9.85546875" bestFit="1" customWidth="1"/>
    <col min="5391" max="5391" width="15.85546875" customWidth="1"/>
    <col min="5392" max="5392" width="13.28515625" bestFit="1" customWidth="1"/>
    <col min="5393" max="5393" width="0" hidden="1" customWidth="1"/>
    <col min="5394" max="5394" width="11.140625" customWidth="1"/>
    <col min="5395" max="5395" width="11.5703125" customWidth="1"/>
    <col min="5396" max="5396" width="9.85546875" bestFit="1" customWidth="1"/>
    <col min="5397" max="5397" width="14" customWidth="1"/>
    <col min="5399" max="5399" width="9.85546875" bestFit="1" customWidth="1"/>
    <col min="5400" max="5400" width="12" customWidth="1"/>
    <col min="5401" max="5401" width="11" customWidth="1"/>
    <col min="5403" max="5403" width="11" bestFit="1" customWidth="1"/>
    <col min="5405" max="5406" width="9.85546875" bestFit="1" customWidth="1"/>
    <col min="5407" max="5407" width="13.28515625" bestFit="1" customWidth="1"/>
    <col min="5408" max="5408" width="17.140625" bestFit="1" customWidth="1"/>
    <col min="5636" max="5636" width="18.5703125" customWidth="1"/>
    <col min="5637" max="5637" width="12.7109375" bestFit="1" customWidth="1"/>
    <col min="5638" max="5638" width="12.85546875" customWidth="1"/>
    <col min="5639" max="5639" width="13.140625" customWidth="1"/>
    <col min="5640" max="5640" width="13.7109375" customWidth="1"/>
    <col min="5641" max="5642" width="10.28515625" customWidth="1"/>
    <col min="5643" max="5643" width="12.42578125" customWidth="1"/>
    <col min="5644" max="5644" width="13.7109375" customWidth="1"/>
    <col min="5645" max="5645" width="17.85546875" customWidth="1"/>
    <col min="5646" max="5646" width="9.85546875" bestFit="1" customWidth="1"/>
    <col min="5647" max="5647" width="15.85546875" customWidth="1"/>
    <col min="5648" max="5648" width="13.28515625" bestFit="1" customWidth="1"/>
    <col min="5649" max="5649" width="0" hidden="1" customWidth="1"/>
    <col min="5650" max="5650" width="11.140625" customWidth="1"/>
    <col min="5651" max="5651" width="11.5703125" customWidth="1"/>
    <col min="5652" max="5652" width="9.85546875" bestFit="1" customWidth="1"/>
    <col min="5653" max="5653" width="14" customWidth="1"/>
    <col min="5655" max="5655" width="9.85546875" bestFit="1" customWidth="1"/>
    <col min="5656" max="5656" width="12" customWidth="1"/>
    <col min="5657" max="5657" width="11" customWidth="1"/>
    <col min="5659" max="5659" width="11" bestFit="1" customWidth="1"/>
    <col min="5661" max="5662" width="9.85546875" bestFit="1" customWidth="1"/>
    <col min="5663" max="5663" width="13.28515625" bestFit="1" customWidth="1"/>
    <col min="5664" max="5664" width="17.140625" bestFit="1" customWidth="1"/>
    <col min="5892" max="5892" width="18.5703125" customWidth="1"/>
    <col min="5893" max="5893" width="12.7109375" bestFit="1" customWidth="1"/>
    <col min="5894" max="5894" width="12.85546875" customWidth="1"/>
    <col min="5895" max="5895" width="13.140625" customWidth="1"/>
    <col min="5896" max="5896" width="13.7109375" customWidth="1"/>
    <col min="5897" max="5898" width="10.28515625" customWidth="1"/>
    <col min="5899" max="5899" width="12.42578125" customWidth="1"/>
    <col min="5900" max="5900" width="13.7109375" customWidth="1"/>
    <col min="5901" max="5901" width="17.85546875" customWidth="1"/>
    <col min="5902" max="5902" width="9.85546875" bestFit="1" customWidth="1"/>
    <col min="5903" max="5903" width="15.85546875" customWidth="1"/>
    <col min="5904" max="5904" width="13.28515625" bestFit="1" customWidth="1"/>
    <col min="5905" max="5905" width="0" hidden="1" customWidth="1"/>
    <col min="5906" max="5906" width="11.140625" customWidth="1"/>
    <col min="5907" max="5907" width="11.5703125" customWidth="1"/>
    <col min="5908" max="5908" width="9.85546875" bestFit="1" customWidth="1"/>
    <col min="5909" max="5909" width="14" customWidth="1"/>
    <col min="5911" max="5911" width="9.85546875" bestFit="1" customWidth="1"/>
    <col min="5912" max="5912" width="12" customWidth="1"/>
    <col min="5913" max="5913" width="11" customWidth="1"/>
    <col min="5915" max="5915" width="11" bestFit="1" customWidth="1"/>
    <col min="5917" max="5918" width="9.85546875" bestFit="1" customWidth="1"/>
    <col min="5919" max="5919" width="13.28515625" bestFit="1" customWidth="1"/>
    <col min="5920" max="5920" width="17.140625" bestFit="1" customWidth="1"/>
    <col min="6148" max="6148" width="18.5703125" customWidth="1"/>
    <col min="6149" max="6149" width="12.7109375" bestFit="1" customWidth="1"/>
    <col min="6150" max="6150" width="12.85546875" customWidth="1"/>
    <col min="6151" max="6151" width="13.140625" customWidth="1"/>
    <col min="6152" max="6152" width="13.7109375" customWidth="1"/>
    <col min="6153" max="6154" width="10.28515625" customWidth="1"/>
    <col min="6155" max="6155" width="12.42578125" customWidth="1"/>
    <col min="6156" max="6156" width="13.7109375" customWidth="1"/>
    <col min="6157" max="6157" width="17.85546875" customWidth="1"/>
    <col min="6158" max="6158" width="9.85546875" bestFit="1" customWidth="1"/>
    <col min="6159" max="6159" width="15.85546875" customWidth="1"/>
    <col min="6160" max="6160" width="13.28515625" bestFit="1" customWidth="1"/>
    <col min="6161" max="6161" width="0" hidden="1" customWidth="1"/>
    <col min="6162" max="6162" width="11.140625" customWidth="1"/>
    <col min="6163" max="6163" width="11.5703125" customWidth="1"/>
    <col min="6164" max="6164" width="9.85546875" bestFit="1" customWidth="1"/>
    <col min="6165" max="6165" width="14" customWidth="1"/>
    <col min="6167" max="6167" width="9.85546875" bestFit="1" customWidth="1"/>
    <col min="6168" max="6168" width="12" customWidth="1"/>
    <col min="6169" max="6169" width="11" customWidth="1"/>
    <col min="6171" max="6171" width="11" bestFit="1" customWidth="1"/>
    <col min="6173" max="6174" width="9.85546875" bestFit="1" customWidth="1"/>
    <col min="6175" max="6175" width="13.28515625" bestFit="1" customWidth="1"/>
    <col min="6176" max="6176" width="17.140625" bestFit="1" customWidth="1"/>
    <col min="6404" max="6404" width="18.5703125" customWidth="1"/>
    <col min="6405" max="6405" width="12.7109375" bestFit="1" customWidth="1"/>
    <col min="6406" max="6406" width="12.85546875" customWidth="1"/>
    <col min="6407" max="6407" width="13.140625" customWidth="1"/>
    <col min="6408" max="6408" width="13.7109375" customWidth="1"/>
    <col min="6409" max="6410" width="10.28515625" customWidth="1"/>
    <col min="6411" max="6411" width="12.42578125" customWidth="1"/>
    <col min="6412" max="6412" width="13.7109375" customWidth="1"/>
    <col min="6413" max="6413" width="17.85546875" customWidth="1"/>
    <col min="6414" max="6414" width="9.85546875" bestFit="1" customWidth="1"/>
    <col min="6415" max="6415" width="15.85546875" customWidth="1"/>
    <col min="6416" max="6416" width="13.28515625" bestFit="1" customWidth="1"/>
    <col min="6417" max="6417" width="0" hidden="1" customWidth="1"/>
    <col min="6418" max="6418" width="11.140625" customWidth="1"/>
    <col min="6419" max="6419" width="11.5703125" customWidth="1"/>
    <col min="6420" max="6420" width="9.85546875" bestFit="1" customWidth="1"/>
    <col min="6421" max="6421" width="14" customWidth="1"/>
    <col min="6423" max="6423" width="9.85546875" bestFit="1" customWidth="1"/>
    <col min="6424" max="6424" width="12" customWidth="1"/>
    <col min="6425" max="6425" width="11" customWidth="1"/>
    <col min="6427" max="6427" width="11" bestFit="1" customWidth="1"/>
    <col min="6429" max="6430" width="9.85546875" bestFit="1" customWidth="1"/>
    <col min="6431" max="6431" width="13.28515625" bestFit="1" customWidth="1"/>
    <col min="6432" max="6432" width="17.140625" bestFit="1" customWidth="1"/>
    <col min="6660" max="6660" width="18.5703125" customWidth="1"/>
    <col min="6661" max="6661" width="12.7109375" bestFit="1" customWidth="1"/>
    <col min="6662" max="6662" width="12.85546875" customWidth="1"/>
    <col min="6663" max="6663" width="13.140625" customWidth="1"/>
    <col min="6664" max="6664" width="13.7109375" customWidth="1"/>
    <col min="6665" max="6666" width="10.28515625" customWidth="1"/>
    <col min="6667" max="6667" width="12.42578125" customWidth="1"/>
    <col min="6668" max="6668" width="13.7109375" customWidth="1"/>
    <col min="6669" max="6669" width="17.85546875" customWidth="1"/>
    <col min="6670" max="6670" width="9.85546875" bestFit="1" customWidth="1"/>
    <col min="6671" max="6671" width="15.85546875" customWidth="1"/>
    <col min="6672" max="6672" width="13.28515625" bestFit="1" customWidth="1"/>
    <col min="6673" max="6673" width="0" hidden="1" customWidth="1"/>
    <col min="6674" max="6674" width="11.140625" customWidth="1"/>
    <col min="6675" max="6675" width="11.5703125" customWidth="1"/>
    <col min="6676" max="6676" width="9.85546875" bestFit="1" customWidth="1"/>
    <col min="6677" max="6677" width="14" customWidth="1"/>
    <col min="6679" max="6679" width="9.85546875" bestFit="1" customWidth="1"/>
    <col min="6680" max="6680" width="12" customWidth="1"/>
    <col min="6681" max="6681" width="11" customWidth="1"/>
    <col min="6683" max="6683" width="11" bestFit="1" customWidth="1"/>
    <col min="6685" max="6686" width="9.85546875" bestFit="1" customWidth="1"/>
    <col min="6687" max="6687" width="13.28515625" bestFit="1" customWidth="1"/>
    <col min="6688" max="6688" width="17.140625" bestFit="1" customWidth="1"/>
    <col min="6916" max="6916" width="18.5703125" customWidth="1"/>
    <col min="6917" max="6917" width="12.7109375" bestFit="1" customWidth="1"/>
    <col min="6918" max="6918" width="12.85546875" customWidth="1"/>
    <col min="6919" max="6919" width="13.140625" customWidth="1"/>
    <col min="6920" max="6920" width="13.7109375" customWidth="1"/>
    <col min="6921" max="6922" width="10.28515625" customWidth="1"/>
    <col min="6923" max="6923" width="12.42578125" customWidth="1"/>
    <col min="6924" max="6924" width="13.7109375" customWidth="1"/>
    <col min="6925" max="6925" width="17.85546875" customWidth="1"/>
    <col min="6926" max="6926" width="9.85546875" bestFit="1" customWidth="1"/>
    <col min="6927" max="6927" width="15.85546875" customWidth="1"/>
    <col min="6928" max="6928" width="13.28515625" bestFit="1" customWidth="1"/>
    <col min="6929" max="6929" width="0" hidden="1" customWidth="1"/>
    <col min="6930" max="6930" width="11.140625" customWidth="1"/>
    <col min="6931" max="6931" width="11.5703125" customWidth="1"/>
    <col min="6932" max="6932" width="9.85546875" bestFit="1" customWidth="1"/>
    <col min="6933" max="6933" width="14" customWidth="1"/>
    <col min="6935" max="6935" width="9.85546875" bestFit="1" customWidth="1"/>
    <col min="6936" max="6936" width="12" customWidth="1"/>
    <col min="6937" max="6937" width="11" customWidth="1"/>
    <col min="6939" max="6939" width="11" bestFit="1" customWidth="1"/>
    <col min="6941" max="6942" width="9.85546875" bestFit="1" customWidth="1"/>
    <col min="6943" max="6943" width="13.28515625" bestFit="1" customWidth="1"/>
    <col min="6944" max="6944" width="17.140625" bestFit="1" customWidth="1"/>
    <col min="7172" max="7172" width="18.5703125" customWidth="1"/>
    <col min="7173" max="7173" width="12.7109375" bestFit="1" customWidth="1"/>
    <col min="7174" max="7174" width="12.85546875" customWidth="1"/>
    <col min="7175" max="7175" width="13.140625" customWidth="1"/>
    <col min="7176" max="7176" width="13.7109375" customWidth="1"/>
    <col min="7177" max="7178" width="10.28515625" customWidth="1"/>
    <col min="7179" max="7179" width="12.42578125" customWidth="1"/>
    <col min="7180" max="7180" width="13.7109375" customWidth="1"/>
    <col min="7181" max="7181" width="17.85546875" customWidth="1"/>
    <col min="7182" max="7182" width="9.85546875" bestFit="1" customWidth="1"/>
    <col min="7183" max="7183" width="15.85546875" customWidth="1"/>
    <col min="7184" max="7184" width="13.28515625" bestFit="1" customWidth="1"/>
    <col min="7185" max="7185" width="0" hidden="1" customWidth="1"/>
    <col min="7186" max="7186" width="11.140625" customWidth="1"/>
    <col min="7187" max="7187" width="11.5703125" customWidth="1"/>
    <col min="7188" max="7188" width="9.85546875" bestFit="1" customWidth="1"/>
    <col min="7189" max="7189" width="14" customWidth="1"/>
    <col min="7191" max="7191" width="9.85546875" bestFit="1" customWidth="1"/>
    <col min="7192" max="7192" width="12" customWidth="1"/>
    <col min="7193" max="7193" width="11" customWidth="1"/>
    <col min="7195" max="7195" width="11" bestFit="1" customWidth="1"/>
    <col min="7197" max="7198" width="9.85546875" bestFit="1" customWidth="1"/>
    <col min="7199" max="7199" width="13.28515625" bestFit="1" customWidth="1"/>
    <col min="7200" max="7200" width="17.140625" bestFit="1" customWidth="1"/>
    <col min="7428" max="7428" width="18.5703125" customWidth="1"/>
    <col min="7429" max="7429" width="12.7109375" bestFit="1" customWidth="1"/>
    <col min="7430" max="7430" width="12.85546875" customWidth="1"/>
    <col min="7431" max="7431" width="13.140625" customWidth="1"/>
    <col min="7432" max="7432" width="13.7109375" customWidth="1"/>
    <col min="7433" max="7434" width="10.28515625" customWidth="1"/>
    <col min="7435" max="7435" width="12.42578125" customWidth="1"/>
    <col min="7436" max="7436" width="13.7109375" customWidth="1"/>
    <col min="7437" max="7437" width="17.85546875" customWidth="1"/>
    <col min="7438" max="7438" width="9.85546875" bestFit="1" customWidth="1"/>
    <col min="7439" max="7439" width="15.85546875" customWidth="1"/>
    <col min="7440" max="7440" width="13.28515625" bestFit="1" customWidth="1"/>
    <col min="7441" max="7441" width="0" hidden="1" customWidth="1"/>
    <col min="7442" max="7442" width="11.140625" customWidth="1"/>
    <col min="7443" max="7443" width="11.5703125" customWidth="1"/>
    <col min="7444" max="7444" width="9.85546875" bestFit="1" customWidth="1"/>
    <col min="7445" max="7445" width="14" customWidth="1"/>
    <col min="7447" max="7447" width="9.85546875" bestFit="1" customWidth="1"/>
    <col min="7448" max="7448" width="12" customWidth="1"/>
    <col min="7449" max="7449" width="11" customWidth="1"/>
    <col min="7451" max="7451" width="11" bestFit="1" customWidth="1"/>
    <col min="7453" max="7454" width="9.85546875" bestFit="1" customWidth="1"/>
    <col min="7455" max="7455" width="13.28515625" bestFit="1" customWidth="1"/>
    <col min="7456" max="7456" width="17.140625" bestFit="1" customWidth="1"/>
    <col min="7684" max="7684" width="18.5703125" customWidth="1"/>
    <col min="7685" max="7685" width="12.7109375" bestFit="1" customWidth="1"/>
    <col min="7686" max="7686" width="12.85546875" customWidth="1"/>
    <col min="7687" max="7687" width="13.140625" customWidth="1"/>
    <col min="7688" max="7688" width="13.7109375" customWidth="1"/>
    <col min="7689" max="7690" width="10.28515625" customWidth="1"/>
    <col min="7691" max="7691" width="12.42578125" customWidth="1"/>
    <col min="7692" max="7692" width="13.7109375" customWidth="1"/>
    <col min="7693" max="7693" width="17.85546875" customWidth="1"/>
    <col min="7694" max="7694" width="9.85546875" bestFit="1" customWidth="1"/>
    <col min="7695" max="7695" width="15.85546875" customWidth="1"/>
    <col min="7696" max="7696" width="13.28515625" bestFit="1" customWidth="1"/>
    <col min="7697" max="7697" width="0" hidden="1" customWidth="1"/>
    <col min="7698" max="7698" width="11.140625" customWidth="1"/>
    <col min="7699" max="7699" width="11.5703125" customWidth="1"/>
    <col min="7700" max="7700" width="9.85546875" bestFit="1" customWidth="1"/>
    <col min="7701" max="7701" width="14" customWidth="1"/>
    <col min="7703" max="7703" width="9.85546875" bestFit="1" customWidth="1"/>
    <col min="7704" max="7704" width="12" customWidth="1"/>
    <col min="7705" max="7705" width="11" customWidth="1"/>
    <col min="7707" max="7707" width="11" bestFit="1" customWidth="1"/>
    <col min="7709" max="7710" width="9.85546875" bestFit="1" customWidth="1"/>
    <col min="7711" max="7711" width="13.28515625" bestFit="1" customWidth="1"/>
    <col min="7712" max="7712" width="17.140625" bestFit="1" customWidth="1"/>
    <col min="7940" max="7940" width="18.5703125" customWidth="1"/>
    <col min="7941" max="7941" width="12.7109375" bestFit="1" customWidth="1"/>
    <col min="7942" max="7942" width="12.85546875" customWidth="1"/>
    <col min="7943" max="7943" width="13.140625" customWidth="1"/>
    <col min="7944" max="7944" width="13.7109375" customWidth="1"/>
    <col min="7945" max="7946" width="10.28515625" customWidth="1"/>
    <col min="7947" max="7947" width="12.42578125" customWidth="1"/>
    <col min="7948" max="7948" width="13.7109375" customWidth="1"/>
    <col min="7949" max="7949" width="17.85546875" customWidth="1"/>
    <col min="7950" max="7950" width="9.85546875" bestFit="1" customWidth="1"/>
    <col min="7951" max="7951" width="15.85546875" customWidth="1"/>
    <col min="7952" max="7952" width="13.28515625" bestFit="1" customWidth="1"/>
    <col min="7953" max="7953" width="0" hidden="1" customWidth="1"/>
    <col min="7954" max="7954" width="11.140625" customWidth="1"/>
    <col min="7955" max="7955" width="11.5703125" customWidth="1"/>
    <col min="7956" max="7956" width="9.85546875" bestFit="1" customWidth="1"/>
    <col min="7957" max="7957" width="14" customWidth="1"/>
    <col min="7959" max="7959" width="9.85546875" bestFit="1" customWidth="1"/>
    <col min="7960" max="7960" width="12" customWidth="1"/>
    <col min="7961" max="7961" width="11" customWidth="1"/>
    <col min="7963" max="7963" width="11" bestFit="1" customWidth="1"/>
    <col min="7965" max="7966" width="9.85546875" bestFit="1" customWidth="1"/>
    <col min="7967" max="7967" width="13.28515625" bestFit="1" customWidth="1"/>
    <col min="7968" max="7968" width="17.140625" bestFit="1" customWidth="1"/>
    <col min="8196" max="8196" width="18.5703125" customWidth="1"/>
    <col min="8197" max="8197" width="12.7109375" bestFit="1" customWidth="1"/>
    <col min="8198" max="8198" width="12.85546875" customWidth="1"/>
    <col min="8199" max="8199" width="13.140625" customWidth="1"/>
    <col min="8200" max="8200" width="13.7109375" customWidth="1"/>
    <col min="8201" max="8202" width="10.28515625" customWidth="1"/>
    <col min="8203" max="8203" width="12.42578125" customWidth="1"/>
    <col min="8204" max="8204" width="13.7109375" customWidth="1"/>
    <col min="8205" max="8205" width="17.85546875" customWidth="1"/>
    <col min="8206" max="8206" width="9.85546875" bestFit="1" customWidth="1"/>
    <col min="8207" max="8207" width="15.85546875" customWidth="1"/>
    <col min="8208" max="8208" width="13.28515625" bestFit="1" customWidth="1"/>
    <col min="8209" max="8209" width="0" hidden="1" customWidth="1"/>
    <col min="8210" max="8210" width="11.140625" customWidth="1"/>
    <col min="8211" max="8211" width="11.5703125" customWidth="1"/>
    <col min="8212" max="8212" width="9.85546875" bestFit="1" customWidth="1"/>
    <col min="8213" max="8213" width="14" customWidth="1"/>
    <col min="8215" max="8215" width="9.85546875" bestFit="1" customWidth="1"/>
    <col min="8216" max="8216" width="12" customWidth="1"/>
    <col min="8217" max="8217" width="11" customWidth="1"/>
    <col min="8219" max="8219" width="11" bestFit="1" customWidth="1"/>
    <col min="8221" max="8222" width="9.85546875" bestFit="1" customWidth="1"/>
    <col min="8223" max="8223" width="13.28515625" bestFit="1" customWidth="1"/>
    <col min="8224" max="8224" width="17.140625" bestFit="1" customWidth="1"/>
    <col min="8452" max="8452" width="18.5703125" customWidth="1"/>
    <col min="8453" max="8453" width="12.7109375" bestFit="1" customWidth="1"/>
    <col min="8454" max="8454" width="12.85546875" customWidth="1"/>
    <col min="8455" max="8455" width="13.140625" customWidth="1"/>
    <col min="8456" max="8456" width="13.7109375" customWidth="1"/>
    <col min="8457" max="8458" width="10.28515625" customWidth="1"/>
    <col min="8459" max="8459" width="12.42578125" customWidth="1"/>
    <col min="8460" max="8460" width="13.7109375" customWidth="1"/>
    <col min="8461" max="8461" width="17.85546875" customWidth="1"/>
    <col min="8462" max="8462" width="9.85546875" bestFit="1" customWidth="1"/>
    <col min="8463" max="8463" width="15.85546875" customWidth="1"/>
    <col min="8464" max="8464" width="13.28515625" bestFit="1" customWidth="1"/>
    <col min="8465" max="8465" width="0" hidden="1" customWidth="1"/>
    <col min="8466" max="8466" width="11.140625" customWidth="1"/>
    <col min="8467" max="8467" width="11.5703125" customWidth="1"/>
    <col min="8468" max="8468" width="9.85546875" bestFit="1" customWidth="1"/>
    <col min="8469" max="8469" width="14" customWidth="1"/>
    <col min="8471" max="8471" width="9.85546875" bestFit="1" customWidth="1"/>
    <col min="8472" max="8472" width="12" customWidth="1"/>
    <col min="8473" max="8473" width="11" customWidth="1"/>
    <col min="8475" max="8475" width="11" bestFit="1" customWidth="1"/>
    <col min="8477" max="8478" width="9.85546875" bestFit="1" customWidth="1"/>
    <col min="8479" max="8479" width="13.28515625" bestFit="1" customWidth="1"/>
    <col min="8480" max="8480" width="17.140625" bestFit="1" customWidth="1"/>
    <col min="8708" max="8708" width="18.5703125" customWidth="1"/>
    <col min="8709" max="8709" width="12.7109375" bestFit="1" customWidth="1"/>
    <col min="8710" max="8710" width="12.85546875" customWidth="1"/>
    <col min="8711" max="8711" width="13.140625" customWidth="1"/>
    <col min="8712" max="8712" width="13.7109375" customWidth="1"/>
    <col min="8713" max="8714" width="10.28515625" customWidth="1"/>
    <col min="8715" max="8715" width="12.42578125" customWidth="1"/>
    <col min="8716" max="8716" width="13.7109375" customWidth="1"/>
    <col min="8717" max="8717" width="17.85546875" customWidth="1"/>
    <col min="8718" max="8718" width="9.85546875" bestFit="1" customWidth="1"/>
    <col min="8719" max="8719" width="15.85546875" customWidth="1"/>
    <col min="8720" max="8720" width="13.28515625" bestFit="1" customWidth="1"/>
    <col min="8721" max="8721" width="0" hidden="1" customWidth="1"/>
    <col min="8722" max="8722" width="11.140625" customWidth="1"/>
    <col min="8723" max="8723" width="11.5703125" customWidth="1"/>
    <col min="8724" max="8724" width="9.85546875" bestFit="1" customWidth="1"/>
    <col min="8725" max="8725" width="14" customWidth="1"/>
    <col min="8727" max="8727" width="9.85546875" bestFit="1" customWidth="1"/>
    <col min="8728" max="8728" width="12" customWidth="1"/>
    <col min="8729" max="8729" width="11" customWidth="1"/>
    <col min="8731" max="8731" width="11" bestFit="1" customWidth="1"/>
    <col min="8733" max="8734" width="9.85546875" bestFit="1" customWidth="1"/>
    <col min="8735" max="8735" width="13.28515625" bestFit="1" customWidth="1"/>
    <col min="8736" max="8736" width="17.140625" bestFit="1" customWidth="1"/>
    <col min="8964" max="8964" width="18.5703125" customWidth="1"/>
    <col min="8965" max="8965" width="12.7109375" bestFit="1" customWidth="1"/>
    <col min="8966" max="8966" width="12.85546875" customWidth="1"/>
    <col min="8967" max="8967" width="13.140625" customWidth="1"/>
    <col min="8968" max="8968" width="13.7109375" customWidth="1"/>
    <col min="8969" max="8970" width="10.28515625" customWidth="1"/>
    <col min="8971" max="8971" width="12.42578125" customWidth="1"/>
    <col min="8972" max="8972" width="13.7109375" customWidth="1"/>
    <col min="8973" max="8973" width="17.85546875" customWidth="1"/>
    <col min="8974" max="8974" width="9.85546875" bestFit="1" customWidth="1"/>
    <col min="8975" max="8975" width="15.85546875" customWidth="1"/>
    <col min="8976" max="8976" width="13.28515625" bestFit="1" customWidth="1"/>
    <col min="8977" max="8977" width="0" hidden="1" customWidth="1"/>
    <col min="8978" max="8978" width="11.140625" customWidth="1"/>
    <col min="8979" max="8979" width="11.5703125" customWidth="1"/>
    <col min="8980" max="8980" width="9.85546875" bestFit="1" customWidth="1"/>
    <col min="8981" max="8981" width="14" customWidth="1"/>
    <col min="8983" max="8983" width="9.85546875" bestFit="1" customWidth="1"/>
    <col min="8984" max="8984" width="12" customWidth="1"/>
    <col min="8985" max="8985" width="11" customWidth="1"/>
    <col min="8987" max="8987" width="11" bestFit="1" customWidth="1"/>
    <col min="8989" max="8990" width="9.85546875" bestFit="1" customWidth="1"/>
    <col min="8991" max="8991" width="13.28515625" bestFit="1" customWidth="1"/>
    <col min="8992" max="8992" width="17.140625" bestFit="1" customWidth="1"/>
    <col min="9220" max="9220" width="18.5703125" customWidth="1"/>
    <col min="9221" max="9221" width="12.7109375" bestFit="1" customWidth="1"/>
    <col min="9222" max="9222" width="12.85546875" customWidth="1"/>
    <col min="9223" max="9223" width="13.140625" customWidth="1"/>
    <col min="9224" max="9224" width="13.7109375" customWidth="1"/>
    <col min="9225" max="9226" width="10.28515625" customWidth="1"/>
    <col min="9227" max="9227" width="12.42578125" customWidth="1"/>
    <col min="9228" max="9228" width="13.7109375" customWidth="1"/>
    <col min="9229" max="9229" width="17.85546875" customWidth="1"/>
    <col min="9230" max="9230" width="9.85546875" bestFit="1" customWidth="1"/>
    <col min="9231" max="9231" width="15.85546875" customWidth="1"/>
    <col min="9232" max="9232" width="13.28515625" bestFit="1" customWidth="1"/>
    <col min="9233" max="9233" width="0" hidden="1" customWidth="1"/>
    <col min="9234" max="9234" width="11.140625" customWidth="1"/>
    <col min="9235" max="9235" width="11.5703125" customWidth="1"/>
    <col min="9236" max="9236" width="9.85546875" bestFit="1" customWidth="1"/>
    <col min="9237" max="9237" width="14" customWidth="1"/>
    <col min="9239" max="9239" width="9.85546875" bestFit="1" customWidth="1"/>
    <col min="9240" max="9240" width="12" customWidth="1"/>
    <col min="9241" max="9241" width="11" customWidth="1"/>
    <col min="9243" max="9243" width="11" bestFit="1" customWidth="1"/>
    <col min="9245" max="9246" width="9.85546875" bestFit="1" customWidth="1"/>
    <col min="9247" max="9247" width="13.28515625" bestFit="1" customWidth="1"/>
    <col min="9248" max="9248" width="17.140625" bestFit="1" customWidth="1"/>
    <col min="9476" max="9476" width="18.5703125" customWidth="1"/>
    <col min="9477" max="9477" width="12.7109375" bestFit="1" customWidth="1"/>
    <col min="9478" max="9478" width="12.85546875" customWidth="1"/>
    <col min="9479" max="9479" width="13.140625" customWidth="1"/>
    <col min="9480" max="9480" width="13.7109375" customWidth="1"/>
    <col min="9481" max="9482" width="10.28515625" customWidth="1"/>
    <col min="9483" max="9483" width="12.42578125" customWidth="1"/>
    <col min="9484" max="9484" width="13.7109375" customWidth="1"/>
    <col min="9485" max="9485" width="17.85546875" customWidth="1"/>
    <col min="9486" max="9486" width="9.85546875" bestFit="1" customWidth="1"/>
    <col min="9487" max="9487" width="15.85546875" customWidth="1"/>
    <col min="9488" max="9488" width="13.28515625" bestFit="1" customWidth="1"/>
    <col min="9489" max="9489" width="0" hidden="1" customWidth="1"/>
    <col min="9490" max="9490" width="11.140625" customWidth="1"/>
    <col min="9491" max="9491" width="11.5703125" customWidth="1"/>
    <col min="9492" max="9492" width="9.85546875" bestFit="1" customWidth="1"/>
    <col min="9493" max="9493" width="14" customWidth="1"/>
    <col min="9495" max="9495" width="9.85546875" bestFit="1" customWidth="1"/>
    <col min="9496" max="9496" width="12" customWidth="1"/>
    <col min="9497" max="9497" width="11" customWidth="1"/>
    <col min="9499" max="9499" width="11" bestFit="1" customWidth="1"/>
    <col min="9501" max="9502" width="9.85546875" bestFit="1" customWidth="1"/>
    <col min="9503" max="9503" width="13.28515625" bestFit="1" customWidth="1"/>
    <col min="9504" max="9504" width="17.140625" bestFit="1" customWidth="1"/>
    <col min="9732" max="9732" width="18.5703125" customWidth="1"/>
    <col min="9733" max="9733" width="12.7109375" bestFit="1" customWidth="1"/>
    <col min="9734" max="9734" width="12.85546875" customWidth="1"/>
    <col min="9735" max="9735" width="13.140625" customWidth="1"/>
    <col min="9736" max="9736" width="13.7109375" customWidth="1"/>
    <col min="9737" max="9738" width="10.28515625" customWidth="1"/>
    <col min="9739" max="9739" width="12.42578125" customWidth="1"/>
    <col min="9740" max="9740" width="13.7109375" customWidth="1"/>
    <col min="9741" max="9741" width="17.85546875" customWidth="1"/>
    <col min="9742" max="9742" width="9.85546875" bestFit="1" customWidth="1"/>
    <col min="9743" max="9743" width="15.85546875" customWidth="1"/>
    <col min="9744" max="9744" width="13.28515625" bestFit="1" customWidth="1"/>
    <col min="9745" max="9745" width="0" hidden="1" customWidth="1"/>
    <col min="9746" max="9746" width="11.140625" customWidth="1"/>
    <col min="9747" max="9747" width="11.5703125" customWidth="1"/>
    <col min="9748" max="9748" width="9.85546875" bestFit="1" customWidth="1"/>
    <col min="9749" max="9749" width="14" customWidth="1"/>
    <col min="9751" max="9751" width="9.85546875" bestFit="1" customWidth="1"/>
    <col min="9752" max="9752" width="12" customWidth="1"/>
    <col min="9753" max="9753" width="11" customWidth="1"/>
    <col min="9755" max="9755" width="11" bestFit="1" customWidth="1"/>
    <col min="9757" max="9758" width="9.85546875" bestFit="1" customWidth="1"/>
    <col min="9759" max="9759" width="13.28515625" bestFit="1" customWidth="1"/>
    <col min="9760" max="9760" width="17.140625" bestFit="1" customWidth="1"/>
    <col min="9988" max="9988" width="18.5703125" customWidth="1"/>
    <col min="9989" max="9989" width="12.7109375" bestFit="1" customWidth="1"/>
    <col min="9990" max="9990" width="12.85546875" customWidth="1"/>
    <col min="9991" max="9991" width="13.140625" customWidth="1"/>
    <col min="9992" max="9992" width="13.7109375" customWidth="1"/>
    <col min="9993" max="9994" width="10.28515625" customWidth="1"/>
    <col min="9995" max="9995" width="12.42578125" customWidth="1"/>
    <col min="9996" max="9996" width="13.7109375" customWidth="1"/>
    <col min="9997" max="9997" width="17.85546875" customWidth="1"/>
    <col min="9998" max="9998" width="9.85546875" bestFit="1" customWidth="1"/>
    <col min="9999" max="9999" width="15.85546875" customWidth="1"/>
    <col min="10000" max="10000" width="13.28515625" bestFit="1" customWidth="1"/>
    <col min="10001" max="10001" width="0" hidden="1" customWidth="1"/>
    <col min="10002" max="10002" width="11.140625" customWidth="1"/>
    <col min="10003" max="10003" width="11.5703125" customWidth="1"/>
    <col min="10004" max="10004" width="9.85546875" bestFit="1" customWidth="1"/>
    <col min="10005" max="10005" width="14" customWidth="1"/>
    <col min="10007" max="10007" width="9.85546875" bestFit="1" customWidth="1"/>
    <col min="10008" max="10008" width="12" customWidth="1"/>
    <col min="10009" max="10009" width="11" customWidth="1"/>
    <col min="10011" max="10011" width="11" bestFit="1" customWidth="1"/>
    <col min="10013" max="10014" width="9.85546875" bestFit="1" customWidth="1"/>
    <col min="10015" max="10015" width="13.28515625" bestFit="1" customWidth="1"/>
    <col min="10016" max="10016" width="17.140625" bestFit="1" customWidth="1"/>
    <col min="10244" max="10244" width="18.5703125" customWidth="1"/>
    <col min="10245" max="10245" width="12.7109375" bestFit="1" customWidth="1"/>
    <col min="10246" max="10246" width="12.85546875" customWidth="1"/>
    <col min="10247" max="10247" width="13.140625" customWidth="1"/>
    <col min="10248" max="10248" width="13.7109375" customWidth="1"/>
    <col min="10249" max="10250" width="10.28515625" customWidth="1"/>
    <col min="10251" max="10251" width="12.42578125" customWidth="1"/>
    <col min="10252" max="10252" width="13.7109375" customWidth="1"/>
    <col min="10253" max="10253" width="17.85546875" customWidth="1"/>
    <col min="10254" max="10254" width="9.85546875" bestFit="1" customWidth="1"/>
    <col min="10255" max="10255" width="15.85546875" customWidth="1"/>
    <col min="10256" max="10256" width="13.28515625" bestFit="1" customWidth="1"/>
    <col min="10257" max="10257" width="0" hidden="1" customWidth="1"/>
    <col min="10258" max="10258" width="11.140625" customWidth="1"/>
    <col min="10259" max="10259" width="11.5703125" customWidth="1"/>
    <col min="10260" max="10260" width="9.85546875" bestFit="1" customWidth="1"/>
    <col min="10261" max="10261" width="14" customWidth="1"/>
    <col min="10263" max="10263" width="9.85546875" bestFit="1" customWidth="1"/>
    <col min="10264" max="10264" width="12" customWidth="1"/>
    <col min="10265" max="10265" width="11" customWidth="1"/>
    <col min="10267" max="10267" width="11" bestFit="1" customWidth="1"/>
    <col min="10269" max="10270" width="9.85546875" bestFit="1" customWidth="1"/>
    <col min="10271" max="10271" width="13.28515625" bestFit="1" customWidth="1"/>
    <col min="10272" max="10272" width="17.140625" bestFit="1" customWidth="1"/>
    <col min="10500" max="10500" width="18.5703125" customWidth="1"/>
    <col min="10501" max="10501" width="12.7109375" bestFit="1" customWidth="1"/>
    <col min="10502" max="10502" width="12.85546875" customWidth="1"/>
    <col min="10503" max="10503" width="13.140625" customWidth="1"/>
    <col min="10504" max="10504" width="13.7109375" customWidth="1"/>
    <col min="10505" max="10506" width="10.28515625" customWidth="1"/>
    <col min="10507" max="10507" width="12.42578125" customWidth="1"/>
    <col min="10508" max="10508" width="13.7109375" customWidth="1"/>
    <col min="10509" max="10509" width="17.85546875" customWidth="1"/>
    <col min="10510" max="10510" width="9.85546875" bestFit="1" customWidth="1"/>
    <col min="10511" max="10511" width="15.85546875" customWidth="1"/>
    <col min="10512" max="10512" width="13.28515625" bestFit="1" customWidth="1"/>
    <col min="10513" max="10513" width="0" hidden="1" customWidth="1"/>
    <col min="10514" max="10514" width="11.140625" customWidth="1"/>
    <col min="10515" max="10515" width="11.5703125" customWidth="1"/>
    <col min="10516" max="10516" width="9.85546875" bestFit="1" customWidth="1"/>
    <col min="10517" max="10517" width="14" customWidth="1"/>
    <col min="10519" max="10519" width="9.85546875" bestFit="1" customWidth="1"/>
    <col min="10520" max="10520" width="12" customWidth="1"/>
    <col min="10521" max="10521" width="11" customWidth="1"/>
    <col min="10523" max="10523" width="11" bestFit="1" customWidth="1"/>
    <col min="10525" max="10526" width="9.85546875" bestFit="1" customWidth="1"/>
    <col min="10527" max="10527" width="13.28515625" bestFit="1" customWidth="1"/>
    <col min="10528" max="10528" width="17.140625" bestFit="1" customWidth="1"/>
    <col min="10756" max="10756" width="18.5703125" customWidth="1"/>
    <col min="10757" max="10757" width="12.7109375" bestFit="1" customWidth="1"/>
    <col min="10758" max="10758" width="12.85546875" customWidth="1"/>
    <col min="10759" max="10759" width="13.140625" customWidth="1"/>
    <col min="10760" max="10760" width="13.7109375" customWidth="1"/>
    <col min="10761" max="10762" width="10.28515625" customWidth="1"/>
    <col min="10763" max="10763" width="12.42578125" customWidth="1"/>
    <col min="10764" max="10764" width="13.7109375" customWidth="1"/>
    <col min="10765" max="10765" width="17.85546875" customWidth="1"/>
    <col min="10766" max="10766" width="9.85546875" bestFit="1" customWidth="1"/>
    <col min="10767" max="10767" width="15.85546875" customWidth="1"/>
    <col min="10768" max="10768" width="13.28515625" bestFit="1" customWidth="1"/>
    <col min="10769" max="10769" width="0" hidden="1" customWidth="1"/>
    <col min="10770" max="10770" width="11.140625" customWidth="1"/>
    <col min="10771" max="10771" width="11.5703125" customWidth="1"/>
    <col min="10772" max="10772" width="9.85546875" bestFit="1" customWidth="1"/>
    <col min="10773" max="10773" width="14" customWidth="1"/>
    <col min="10775" max="10775" width="9.85546875" bestFit="1" customWidth="1"/>
    <col min="10776" max="10776" width="12" customWidth="1"/>
    <col min="10777" max="10777" width="11" customWidth="1"/>
    <col min="10779" max="10779" width="11" bestFit="1" customWidth="1"/>
    <col min="10781" max="10782" width="9.85546875" bestFit="1" customWidth="1"/>
    <col min="10783" max="10783" width="13.28515625" bestFit="1" customWidth="1"/>
    <col min="10784" max="10784" width="17.140625" bestFit="1" customWidth="1"/>
    <col min="11012" max="11012" width="18.5703125" customWidth="1"/>
    <col min="11013" max="11013" width="12.7109375" bestFit="1" customWidth="1"/>
    <col min="11014" max="11014" width="12.85546875" customWidth="1"/>
    <col min="11015" max="11015" width="13.140625" customWidth="1"/>
    <col min="11016" max="11016" width="13.7109375" customWidth="1"/>
    <col min="11017" max="11018" width="10.28515625" customWidth="1"/>
    <col min="11019" max="11019" width="12.42578125" customWidth="1"/>
    <col min="11020" max="11020" width="13.7109375" customWidth="1"/>
    <col min="11021" max="11021" width="17.85546875" customWidth="1"/>
    <col min="11022" max="11022" width="9.85546875" bestFit="1" customWidth="1"/>
    <col min="11023" max="11023" width="15.85546875" customWidth="1"/>
    <col min="11024" max="11024" width="13.28515625" bestFit="1" customWidth="1"/>
    <col min="11025" max="11025" width="0" hidden="1" customWidth="1"/>
    <col min="11026" max="11026" width="11.140625" customWidth="1"/>
    <col min="11027" max="11027" width="11.5703125" customWidth="1"/>
    <col min="11028" max="11028" width="9.85546875" bestFit="1" customWidth="1"/>
    <col min="11029" max="11029" width="14" customWidth="1"/>
    <col min="11031" max="11031" width="9.85546875" bestFit="1" customWidth="1"/>
    <col min="11032" max="11032" width="12" customWidth="1"/>
    <col min="11033" max="11033" width="11" customWidth="1"/>
    <col min="11035" max="11035" width="11" bestFit="1" customWidth="1"/>
    <col min="11037" max="11038" width="9.85546875" bestFit="1" customWidth="1"/>
    <col min="11039" max="11039" width="13.28515625" bestFit="1" customWidth="1"/>
    <col min="11040" max="11040" width="17.140625" bestFit="1" customWidth="1"/>
    <col min="11268" max="11268" width="18.5703125" customWidth="1"/>
    <col min="11269" max="11269" width="12.7109375" bestFit="1" customWidth="1"/>
    <col min="11270" max="11270" width="12.85546875" customWidth="1"/>
    <col min="11271" max="11271" width="13.140625" customWidth="1"/>
    <col min="11272" max="11272" width="13.7109375" customWidth="1"/>
    <col min="11273" max="11274" width="10.28515625" customWidth="1"/>
    <col min="11275" max="11275" width="12.42578125" customWidth="1"/>
    <col min="11276" max="11276" width="13.7109375" customWidth="1"/>
    <col min="11277" max="11277" width="17.85546875" customWidth="1"/>
    <col min="11278" max="11278" width="9.85546875" bestFit="1" customWidth="1"/>
    <col min="11279" max="11279" width="15.85546875" customWidth="1"/>
    <col min="11280" max="11280" width="13.28515625" bestFit="1" customWidth="1"/>
    <col min="11281" max="11281" width="0" hidden="1" customWidth="1"/>
    <col min="11282" max="11282" width="11.140625" customWidth="1"/>
    <col min="11283" max="11283" width="11.5703125" customWidth="1"/>
    <col min="11284" max="11284" width="9.85546875" bestFit="1" customWidth="1"/>
    <col min="11285" max="11285" width="14" customWidth="1"/>
    <col min="11287" max="11287" width="9.85546875" bestFit="1" customWidth="1"/>
    <col min="11288" max="11288" width="12" customWidth="1"/>
    <col min="11289" max="11289" width="11" customWidth="1"/>
    <col min="11291" max="11291" width="11" bestFit="1" customWidth="1"/>
    <col min="11293" max="11294" width="9.85546875" bestFit="1" customWidth="1"/>
    <col min="11295" max="11295" width="13.28515625" bestFit="1" customWidth="1"/>
    <col min="11296" max="11296" width="17.140625" bestFit="1" customWidth="1"/>
    <col min="11524" max="11524" width="18.5703125" customWidth="1"/>
    <col min="11525" max="11525" width="12.7109375" bestFit="1" customWidth="1"/>
    <col min="11526" max="11526" width="12.85546875" customWidth="1"/>
    <col min="11527" max="11527" width="13.140625" customWidth="1"/>
    <col min="11528" max="11528" width="13.7109375" customWidth="1"/>
    <col min="11529" max="11530" width="10.28515625" customWidth="1"/>
    <col min="11531" max="11531" width="12.42578125" customWidth="1"/>
    <col min="11532" max="11532" width="13.7109375" customWidth="1"/>
    <col min="11533" max="11533" width="17.85546875" customWidth="1"/>
    <col min="11534" max="11534" width="9.85546875" bestFit="1" customWidth="1"/>
    <col min="11535" max="11535" width="15.85546875" customWidth="1"/>
    <col min="11536" max="11536" width="13.28515625" bestFit="1" customWidth="1"/>
    <col min="11537" max="11537" width="0" hidden="1" customWidth="1"/>
    <col min="11538" max="11538" width="11.140625" customWidth="1"/>
    <col min="11539" max="11539" width="11.5703125" customWidth="1"/>
    <col min="11540" max="11540" width="9.85546875" bestFit="1" customWidth="1"/>
    <col min="11541" max="11541" width="14" customWidth="1"/>
    <col min="11543" max="11543" width="9.85546875" bestFit="1" customWidth="1"/>
    <col min="11544" max="11544" width="12" customWidth="1"/>
    <col min="11545" max="11545" width="11" customWidth="1"/>
    <col min="11547" max="11547" width="11" bestFit="1" customWidth="1"/>
    <col min="11549" max="11550" width="9.85546875" bestFit="1" customWidth="1"/>
    <col min="11551" max="11551" width="13.28515625" bestFit="1" customWidth="1"/>
    <col min="11552" max="11552" width="17.140625" bestFit="1" customWidth="1"/>
    <col min="11780" max="11780" width="18.5703125" customWidth="1"/>
    <col min="11781" max="11781" width="12.7109375" bestFit="1" customWidth="1"/>
    <col min="11782" max="11782" width="12.85546875" customWidth="1"/>
    <col min="11783" max="11783" width="13.140625" customWidth="1"/>
    <col min="11784" max="11784" width="13.7109375" customWidth="1"/>
    <col min="11785" max="11786" width="10.28515625" customWidth="1"/>
    <col min="11787" max="11787" width="12.42578125" customWidth="1"/>
    <col min="11788" max="11788" width="13.7109375" customWidth="1"/>
    <col min="11789" max="11789" width="17.85546875" customWidth="1"/>
    <col min="11790" max="11790" width="9.85546875" bestFit="1" customWidth="1"/>
    <col min="11791" max="11791" width="15.85546875" customWidth="1"/>
    <col min="11792" max="11792" width="13.28515625" bestFit="1" customWidth="1"/>
    <col min="11793" max="11793" width="0" hidden="1" customWidth="1"/>
    <col min="11794" max="11794" width="11.140625" customWidth="1"/>
    <col min="11795" max="11795" width="11.5703125" customWidth="1"/>
    <col min="11796" max="11796" width="9.85546875" bestFit="1" customWidth="1"/>
    <col min="11797" max="11797" width="14" customWidth="1"/>
    <col min="11799" max="11799" width="9.85546875" bestFit="1" customWidth="1"/>
    <col min="11800" max="11800" width="12" customWidth="1"/>
    <col min="11801" max="11801" width="11" customWidth="1"/>
    <col min="11803" max="11803" width="11" bestFit="1" customWidth="1"/>
    <col min="11805" max="11806" width="9.85546875" bestFit="1" customWidth="1"/>
    <col min="11807" max="11807" width="13.28515625" bestFit="1" customWidth="1"/>
    <col min="11808" max="11808" width="17.140625" bestFit="1" customWidth="1"/>
    <col min="12036" max="12036" width="18.5703125" customWidth="1"/>
    <col min="12037" max="12037" width="12.7109375" bestFit="1" customWidth="1"/>
    <col min="12038" max="12038" width="12.85546875" customWidth="1"/>
    <col min="12039" max="12039" width="13.140625" customWidth="1"/>
    <col min="12040" max="12040" width="13.7109375" customWidth="1"/>
    <col min="12041" max="12042" width="10.28515625" customWidth="1"/>
    <col min="12043" max="12043" width="12.42578125" customWidth="1"/>
    <col min="12044" max="12044" width="13.7109375" customWidth="1"/>
    <col min="12045" max="12045" width="17.85546875" customWidth="1"/>
    <col min="12046" max="12046" width="9.85546875" bestFit="1" customWidth="1"/>
    <col min="12047" max="12047" width="15.85546875" customWidth="1"/>
    <col min="12048" max="12048" width="13.28515625" bestFit="1" customWidth="1"/>
    <col min="12049" max="12049" width="0" hidden="1" customWidth="1"/>
    <col min="12050" max="12050" width="11.140625" customWidth="1"/>
    <col min="12051" max="12051" width="11.5703125" customWidth="1"/>
    <col min="12052" max="12052" width="9.85546875" bestFit="1" customWidth="1"/>
    <col min="12053" max="12053" width="14" customWidth="1"/>
    <col min="12055" max="12055" width="9.85546875" bestFit="1" customWidth="1"/>
    <col min="12056" max="12056" width="12" customWidth="1"/>
    <col min="12057" max="12057" width="11" customWidth="1"/>
    <col min="12059" max="12059" width="11" bestFit="1" customWidth="1"/>
    <col min="12061" max="12062" width="9.85546875" bestFit="1" customWidth="1"/>
    <col min="12063" max="12063" width="13.28515625" bestFit="1" customWidth="1"/>
    <col min="12064" max="12064" width="17.140625" bestFit="1" customWidth="1"/>
    <col min="12292" max="12292" width="18.5703125" customWidth="1"/>
    <col min="12293" max="12293" width="12.7109375" bestFit="1" customWidth="1"/>
    <col min="12294" max="12294" width="12.85546875" customWidth="1"/>
    <col min="12295" max="12295" width="13.140625" customWidth="1"/>
    <col min="12296" max="12296" width="13.7109375" customWidth="1"/>
    <col min="12297" max="12298" width="10.28515625" customWidth="1"/>
    <col min="12299" max="12299" width="12.42578125" customWidth="1"/>
    <col min="12300" max="12300" width="13.7109375" customWidth="1"/>
    <col min="12301" max="12301" width="17.85546875" customWidth="1"/>
    <col min="12302" max="12302" width="9.85546875" bestFit="1" customWidth="1"/>
    <col min="12303" max="12303" width="15.85546875" customWidth="1"/>
    <col min="12304" max="12304" width="13.28515625" bestFit="1" customWidth="1"/>
    <col min="12305" max="12305" width="0" hidden="1" customWidth="1"/>
    <col min="12306" max="12306" width="11.140625" customWidth="1"/>
    <col min="12307" max="12307" width="11.5703125" customWidth="1"/>
    <col min="12308" max="12308" width="9.85546875" bestFit="1" customWidth="1"/>
    <col min="12309" max="12309" width="14" customWidth="1"/>
    <col min="12311" max="12311" width="9.85546875" bestFit="1" customWidth="1"/>
    <col min="12312" max="12312" width="12" customWidth="1"/>
    <col min="12313" max="12313" width="11" customWidth="1"/>
    <col min="12315" max="12315" width="11" bestFit="1" customWidth="1"/>
    <col min="12317" max="12318" width="9.85546875" bestFit="1" customWidth="1"/>
    <col min="12319" max="12319" width="13.28515625" bestFit="1" customWidth="1"/>
    <col min="12320" max="12320" width="17.140625" bestFit="1" customWidth="1"/>
    <col min="12548" max="12548" width="18.5703125" customWidth="1"/>
    <col min="12549" max="12549" width="12.7109375" bestFit="1" customWidth="1"/>
    <col min="12550" max="12550" width="12.85546875" customWidth="1"/>
    <col min="12551" max="12551" width="13.140625" customWidth="1"/>
    <col min="12552" max="12552" width="13.7109375" customWidth="1"/>
    <col min="12553" max="12554" width="10.28515625" customWidth="1"/>
    <col min="12555" max="12555" width="12.42578125" customWidth="1"/>
    <col min="12556" max="12556" width="13.7109375" customWidth="1"/>
    <col min="12557" max="12557" width="17.85546875" customWidth="1"/>
    <col min="12558" max="12558" width="9.85546875" bestFit="1" customWidth="1"/>
    <col min="12559" max="12559" width="15.85546875" customWidth="1"/>
    <col min="12560" max="12560" width="13.28515625" bestFit="1" customWidth="1"/>
    <col min="12561" max="12561" width="0" hidden="1" customWidth="1"/>
    <col min="12562" max="12562" width="11.140625" customWidth="1"/>
    <col min="12563" max="12563" width="11.5703125" customWidth="1"/>
    <col min="12564" max="12564" width="9.85546875" bestFit="1" customWidth="1"/>
    <col min="12565" max="12565" width="14" customWidth="1"/>
    <col min="12567" max="12567" width="9.85546875" bestFit="1" customWidth="1"/>
    <col min="12568" max="12568" width="12" customWidth="1"/>
    <col min="12569" max="12569" width="11" customWidth="1"/>
    <col min="12571" max="12571" width="11" bestFit="1" customWidth="1"/>
    <col min="12573" max="12574" width="9.85546875" bestFit="1" customWidth="1"/>
    <col min="12575" max="12575" width="13.28515625" bestFit="1" customWidth="1"/>
    <col min="12576" max="12576" width="17.140625" bestFit="1" customWidth="1"/>
    <col min="12804" max="12804" width="18.5703125" customWidth="1"/>
    <col min="12805" max="12805" width="12.7109375" bestFit="1" customWidth="1"/>
    <col min="12806" max="12806" width="12.85546875" customWidth="1"/>
    <col min="12807" max="12807" width="13.140625" customWidth="1"/>
    <col min="12808" max="12808" width="13.7109375" customWidth="1"/>
    <col min="12809" max="12810" width="10.28515625" customWidth="1"/>
    <col min="12811" max="12811" width="12.42578125" customWidth="1"/>
    <col min="12812" max="12812" width="13.7109375" customWidth="1"/>
    <col min="12813" max="12813" width="17.85546875" customWidth="1"/>
    <col min="12814" max="12814" width="9.85546875" bestFit="1" customWidth="1"/>
    <col min="12815" max="12815" width="15.85546875" customWidth="1"/>
    <col min="12816" max="12816" width="13.28515625" bestFit="1" customWidth="1"/>
    <col min="12817" max="12817" width="0" hidden="1" customWidth="1"/>
    <col min="12818" max="12818" width="11.140625" customWidth="1"/>
    <col min="12819" max="12819" width="11.5703125" customWidth="1"/>
    <col min="12820" max="12820" width="9.85546875" bestFit="1" customWidth="1"/>
    <col min="12821" max="12821" width="14" customWidth="1"/>
    <col min="12823" max="12823" width="9.85546875" bestFit="1" customWidth="1"/>
    <col min="12824" max="12824" width="12" customWidth="1"/>
    <col min="12825" max="12825" width="11" customWidth="1"/>
    <col min="12827" max="12827" width="11" bestFit="1" customWidth="1"/>
    <col min="12829" max="12830" width="9.85546875" bestFit="1" customWidth="1"/>
    <col min="12831" max="12831" width="13.28515625" bestFit="1" customWidth="1"/>
    <col min="12832" max="12832" width="17.140625" bestFit="1" customWidth="1"/>
    <col min="13060" max="13060" width="18.5703125" customWidth="1"/>
    <col min="13061" max="13061" width="12.7109375" bestFit="1" customWidth="1"/>
    <col min="13062" max="13062" width="12.85546875" customWidth="1"/>
    <col min="13063" max="13063" width="13.140625" customWidth="1"/>
    <col min="13064" max="13064" width="13.7109375" customWidth="1"/>
    <col min="13065" max="13066" width="10.28515625" customWidth="1"/>
    <col min="13067" max="13067" width="12.42578125" customWidth="1"/>
    <col min="13068" max="13068" width="13.7109375" customWidth="1"/>
    <col min="13069" max="13069" width="17.85546875" customWidth="1"/>
    <col min="13070" max="13070" width="9.85546875" bestFit="1" customWidth="1"/>
    <col min="13071" max="13071" width="15.85546875" customWidth="1"/>
    <col min="13072" max="13072" width="13.28515625" bestFit="1" customWidth="1"/>
    <col min="13073" max="13073" width="0" hidden="1" customWidth="1"/>
    <col min="13074" max="13074" width="11.140625" customWidth="1"/>
    <col min="13075" max="13075" width="11.5703125" customWidth="1"/>
    <col min="13076" max="13076" width="9.85546875" bestFit="1" customWidth="1"/>
    <col min="13077" max="13077" width="14" customWidth="1"/>
    <col min="13079" max="13079" width="9.85546875" bestFit="1" customWidth="1"/>
    <col min="13080" max="13080" width="12" customWidth="1"/>
    <col min="13081" max="13081" width="11" customWidth="1"/>
    <col min="13083" max="13083" width="11" bestFit="1" customWidth="1"/>
    <col min="13085" max="13086" width="9.85546875" bestFit="1" customWidth="1"/>
    <col min="13087" max="13087" width="13.28515625" bestFit="1" customWidth="1"/>
    <col min="13088" max="13088" width="17.140625" bestFit="1" customWidth="1"/>
    <col min="13316" max="13316" width="18.5703125" customWidth="1"/>
    <col min="13317" max="13317" width="12.7109375" bestFit="1" customWidth="1"/>
    <col min="13318" max="13318" width="12.85546875" customWidth="1"/>
    <col min="13319" max="13319" width="13.140625" customWidth="1"/>
    <col min="13320" max="13320" width="13.7109375" customWidth="1"/>
    <col min="13321" max="13322" width="10.28515625" customWidth="1"/>
    <col min="13323" max="13323" width="12.42578125" customWidth="1"/>
    <col min="13324" max="13324" width="13.7109375" customWidth="1"/>
    <col min="13325" max="13325" width="17.85546875" customWidth="1"/>
    <col min="13326" max="13326" width="9.85546875" bestFit="1" customWidth="1"/>
    <col min="13327" max="13327" width="15.85546875" customWidth="1"/>
    <col min="13328" max="13328" width="13.28515625" bestFit="1" customWidth="1"/>
    <col min="13329" max="13329" width="0" hidden="1" customWidth="1"/>
    <col min="13330" max="13330" width="11.140625" customWidth="1"/>
    <col min="13331" max="13331" width="11.5703125" customWidth="1"/>
    <col min="13332" max="13332" width="9.85546875" bestFit="1" customWidth="1"/>
    <col min="13333" max="13333" width="14" customWidth="1"/>
    <col min="13335" max="13335" width="9.85546875" bestFit="1" customWidth="1"/>
    <col min="13336" max="13336" width="12" customWidth="1"/>
    <col min="13337" max="13337" width="11" customWidth="1"/>
    <col min="13339" max="13339" width="11" bestFit="1" customWidth="1"/>
    <col min="13341" max="13342" width="9.85546875" bestFit="1" customWidth="1"/>
    <col min="13343" max="13343" width="13.28515625" bestFit="1" customWidth="1"/>
    <col min="13344" max="13344" width="17.140625" bestFit="1" customWidth="1"/>
    <col min="13572" max="13572" width="18.5703125" customWidth="1"/>
    <col min="13573" max="13573" width="12.7109375" bestFit="1" customWidth="1"/>
    <col min="13574" max="13574" width="12.85546875" customWidth="1"/>
    <col min="13575" max="13575" width="13.140625" customWidth="1"/>
    <col min="13576" max="13576" width="13.7109375" customWidth="1"/>
    <col min="13577" max="13578" width="10.28515625" customWidth="1"/>
    <col min="13579" max="13579" width="12.42578125" customWidth="1"/>
    <col min="13580" max="13580" width="13.7109375" customWidth="1"/>
    <col min="13581" max="13581" width="17.85546875" customWidth="1"/>
    <col min="13582" max="13582" width="9.85546875" bestFit="1" customWidth="1"/>
    <col min="13583" max="13583" width="15.85546875" customWidth="1"/>
    <col min="13584" max="13584" width="13.28515625" bestFit="1" customWidth="1"/>
    <col min="13585" max="13585" width="0" hidden="1" customWidth="1"/>
    <col min="13586" max="13586" width="11.140625" customWidth="1"/>
    <col min="13587" max="13587" width="11.5703125" customWidth="1"/>
    <col min="13588" max="13588" width="9.85546875" bestFit="1" customWidth="1"/>
    <col min="13589" max="13589" width="14" customWidth="1"/>
    <col min="13591" max="13591" width="9.85546875" bestFit="1" customWidth="1"/>
    <col min="13592" max="13592" width="12" customWidth="1"/>
    <col min="13593" max="13593" width="11" customWidth="1"/>
    <col min="13595" max="13595" width="11" bestFit="1" customWidth="1"/>
    <col min="13597" max="13598" width="9.85546875" bestFit="1" customWidth="1"/>
    <col min="13599" max="13599" width="13.28515625" bestFit="1" customWidth="1"/>
    <col min="13600" max="13600" width="17.140625" bestFit="1" customWidth="1"/>
    <col min="13828" max="13828" width="18.5703125" customWidth="1"/>
    <col min="13829" max="13829" width="12.7109375" bestFit="1" customWidth="1"/>
    <col min="13830" max="13830" width="12.85546875" customWidth="1"/>
    <col min="13831" max="13831" width="13.140625" customWidth="1"/>
    <col min="13832" max="13832" width="13.7109375" customWidth="1"/>
    <col min="13833" max="13834" width="10.28515625" customWidth="1"/>
    <col min="13835" max="13835" width="12.42578125" customWidth="1"/>
    <col min="13836" max="13836" width="13.7109375" customWidth="1"/>
    <col min="13837" max="13837" width="17.85546875" customWidth="1"/>
    <col min="13838" max="13838" width="9.85546875" bestFit="1" customWidth="1"/>
    <col min="13839" max="13839" width="15.85546875" customWidth="1"/>
    <col min="13840" max="13840" width="13.28515625" bestFit="1" customWidth="1"/>
    <col min="13841" max="13841" width="0" hidden="1" customWidth="1"/>
    <col min="13842" max="13842" width="11.140625" customWidth="1"/>
    <col min="13843" max="13843" width="11.5703125" customWidth="1"/>
    <col min="13844" max="13844" width="9.85546875" bestFit="1" customWidth="1"/>
    <col min="13845" max="13845" width="14" customWidth="1"/>
    <col min="13847" max="13847" width="9.85546875" bestFit="1" customWidth="1"/>
    <col min="13848" max="13848" width="12" customWidth="1"/>
    <col min="13849" max="13849" width="11" customWidth="1"/>
    <col min="13851" max="13851" width="11" bestFit="1" customWidth="1"/>
    <col min="13853" max="13854" width="9.85546875" bestFit="1" customWidth="1"/>
    <col min="13855" max="13855" width="13.28515625" bestFit="1" customWidth="1"/>
    <col min="13856" max="13856" width="17.140625" bestFit="1" customWidth="1"/>
    <col min="14084" max="14084" width="18.5703125" customWidth="1"/>
    <col min="14085" max="14085" width="12.7109375" bestFit="1" customWidth="1"/>
    <col min="14086" max="14086" width="12.85546875" customWidth="1"/>
    <col min="14087" max="14087" width="13.140625" customWidth="1"/>
    <col min="14088" max="14088" width="13.7109375" customWidth="1"/>
    <col min="14089" max="14090" width="10.28515625" customWidth="1"/>
    <col min="14091" max="14091" width="12.42578125" customWidth="1"/>
    <col min="14092" max="14092" width="13.7109375" customWidth="1"/>
    <col min="14093" max="14093" width="17.85546875" customWidth="1"/>
    <col min="14094" max="14094" width="9.85546875" bestFit="1" customWidth="1"/>
    <col min="14095" max="14095" width="15.85546875" customWidth="1"/>
    <col min="14096" max="14096" width="13.28515625" bestFit="1" customWidth="1"/>
    <col min="14097" max="14097" width="0" hidden="1" customWidth="1"/>
    <col min="14098" max="14098" width="11.140625" customWidth="1"/>
    <col min="14099" max="14099" width="11.5703125" customWidth="1"/>
    <col min="14100" max="14100" width="9.85546875" bestFit="1" customWidth="1"/>
    <col min="14101" max="14101" width="14" customWidth="1"/>
    <col min="14103" max="14103" width="9.85546875" bestFit="1" customWidth="1"/>
    <col min="14104" max="14104" width="12" customWidth="1"/>
    <col min="14105" max="14105" width="11" customWidth="1"/>
    <col min="14107" max="14107" width="11" bestFit="1" customWidth="1"/>
    <col min="14109" max="14110" width="9.85546875" bestFit="1" customWidth="1"/>
    <col min="14111" max="14111" width="13.28515625" bestFit="1" customWidth="1"/>
    <col min="14112" max="14112" width="17.140625" bestFit="1" customWidth="1"/>
    <col min="14340" max="14340" width="18.5703125" customWidth="1"/>
    <col min="14341" max="14341" width="12.7109375" bestFit="1" customWidth="1"/>
    <col min="14342" max="14342" width="12.85546875" customWidth="1"/>
    <col min="14343" max="14343" width="13.140625" customWidth="1"/>
    <col min="14344" max="14344" width="13.7109375" customWidth="1"/>
    <col min="14345" max="14346" width="10.28515625" customWidth="1"/>
    <col min="14347" max="14347" width="12.42578125" customWidth="1"/>
    <col min="14348" max="14348" width="13.7109375" customWidth="1"/>
    <col min="14349" max="14349" width="17.85546875" customWidth="1"/>
    <col min="14350" max="14350" width="9.85546875" bestFit="1" customWidth="1"/>
    <col min="14351" max="14351" width="15.85546875" customWidth="1"/>
    <col min="14352" max="14352" width="13.28515625" bestFit="1" customWidth="1"/>
    <col min="14353" max="14353" width="0" hidden="1" customWidth="1"/>
    <col min="14354" max="14354" width="11.140625" customWidth="1"/>
    <col min="14355" max="14355" width="11.5703125" customWidth="1"/>
    <col min="14356" max="14356" width="9.85546875" bestFit="1" customWidth="1"/>
    <col min="14357" max="14357" width="14" customWidth="1"/>
    <col min="14359" max="14359" width="9.85546875" bestFit="1" customWidth="1"/>
    <col min="14360" max="14360" width="12" customWidth="1"/>
    <col min="14361" max="14361" width="11" customWidth="1"/>
    <col min="14363" max="14363" width="11" bestFit="1" customWidth="1"/>
    <col min="14365" max="14366" width="9.85546875" bestFit="1" customWidth="1"/>
    <col min="14367" max="14367" width="13.28515625" bestFit="1" customWidth="1"/>
    <col min="14368" max="14368" width="17.140625" bestFit="1" customWidth="1"/>
    <col min="14596" max="14596" width="18.5703125" customWidth="1"/>
    <col min="14597" max="14597" width="12.7109375" bestFit="1" customWidth="1"/>
    <col min="14598" max="14598" width="12.85546875" customWidth="1"/>
    <col min="14599" max="14599" width="13.140625" customWidth="1"/>
    <col min="14600" max="14600" width="13.7109375" customWidth="1"/>
    <col min="14601" max="14602" width="10.28515625" customWidth="1"/>
    <col min="14603" max="14603" width="12.42578125" customWidth="1"/>
    <col min="14604" max="14604" width="13.7109375" customWidth="1"/>
    <col min="14605" max="14605" width="17.85546875" customWidth="1"/>
    <col min="14606" max="14606" width="9.85546875" bestFit="1" customWidth="1"/>
    <col min="14607" max="14607" width="15.85546875" customWidth="1"/>
    <col min="14608" max="14608" width="13.28515625" bestFit="1" customWidth="1"/>
    <col min="14609" max="14609" width="0" hidden="1" customWidth="1"/>
    <col min="14610" max="14610" width="11.140625" customWidth="1"/>
    <col min="14611" max="14611" width="11.5703125" customWidth="1"/>
    <col min="14612" max="14612" width="9.85546875" bestFit="1" customWidth="1"/>
    <col min="14613" max="14613" width="14" customWidth="1"/>
    <col min="14615" max="14615" width="9.85546875" bestFit="1" customWidth="1"/>
    <col min="14616" max="14616" width="12" customWidth="1"/>
    <col min="14617" max="14617" width="11" customWidth="1"/>
    <col min="14619" max="14619" width="11" bestFit="1" customWidth="1"/>
    <col min="14621" max="14622" width="9.85546875" bestFit="1" customWidth="1"/>
    <col min="14623" max="14623" width="13.28515625" bestFit="1" customWidth="1"/>
    <col min="14624" max="14624" width="17.140625" bestFit="1" customWidth="1"/>
    <col min="14852" max="14852" width="18.5703125" customWidth="1"/>
    <col min="14853" max="14853" width="12.7109375" bestFit="1" customWidth="1"/>
    <col min="14854" max="14854" width="12.85546875" customWidth="1"/>
    <col min="14855" max="14855" width="13.140625" customWidth="1"/>
    <col min="14856" max="14856" width="13.7109375" customWidth="1"/>
    <col min="14857" max="14858" width="10.28515625" customWidth="1"/>
    <col min="14859" max="14859" width="12.42578125" customWidth="1"/>
    <col min="14860" max="14860" width="13.7109375" customWidth="1"/>
    <col min="14861" max="14861" width="17.85546875" customWidth="1"/>
    <col min="14862" max="14862" width="9.85546875" bestFit="1" customWidth="1"/>
    <col min="14863" max="14863" width="15.85546875" customWidth="1"/>
    <col min="14864" max="14864" width="13.28515625" bestFit="1" customWidth="1"/>
    <col min="14865" max="14865" width="0" hidden="1" customWidth="1"/>
    <col min="14866" max="14866" width="11.140625" customWidth="1"/>
    <col min="14867" max="14867" width="11.5703125" customWidth="1"/>
    <col min="14868" max="14868" width="9.85546875" bestFit="1" customWidth="1"/>
    <col min="14869" max="14869" width="14" customWidth="1"/>
    <col min="14871" max="14871" width="9.85546875" bestFit="1" customWidth="1"/>
    <col min="14872" max="14872" width="12" customWidth="1"/>
    <col min="14873" max="14873" width="11" customWidth="1"/>
    <col min="14875" max="14875" width="11" bestFit="1" customWidth="1"/>
    <col min="14877" max="14878" width="9.85546875" bestFit="1" customWidth="1"/>
    <col min="14879" max="14879" width="13.28515625" bestFit="1" customWidth="1"/>
    <col min="14880" max="14880" width="17.140625" bestFit="1" customWidth="1"/>
    <col min="15108" max="15108" width="18.5703125" customWidth="1"/>
    <col min="15109" max="15109" width="12.7109375" bestFit="1" customWidth="1"/>
    <col min="15110" max="15110" width="12.85546875" customWidth="1"/>
    <col min="15111" max="15111" width="13.140625" customWidth="1"/>
    <col min="15112" max="15112" width="13.7109375" customWidth="1"/>
    <col min="15113" max="15114" width="10.28515625" customWidth="1"/>
    <col min="15115" max="15115" width="12.42578125" customWidth="1"/>
    <col min="15116" max="15116" width="13.7109375" customWidth="1"/>
    <col min="15117" max="15117" width="17.85546875" customWidth="1"/>
    <col min="15118" max="15118" width="9.85546875" bestFit="1" customWidth="1"/>
    <col min="15119" max="15119" width="15.85546875" customWidth="1"/>
    <col min="15120" max="15120" width="13.28515625" bestFit="1" customWidth="1"/>
    <col min="15121" max="15121" width="0" hidden="1" customWidth="1"/>
    <col min="15122" max="15122" width="11.140625" customWidth="1"/>
    <col min="15123" max="15123" width="11.5703125" customWidth="1"/>
    <col min="15124" max="15124" width="9.85546875" bestFit="1" customWidth="1"/>
    <col min="15125" max="15125" width="14" customWidth="1"/>
    <col min="15127" max="15127" width="9.85546875" bestFit="1" customWidth="1"/>
    <col min="15128" max="15128" width="12" customWidth="1"/>
    <col min="15129" max="15129" width="11" customWidth="1"/>
    <col min="15131" max="15131" width="11" bestFit="1" customWidth="1"/>
    <col min="15133" max="15134" width="9.85546875" bestFit="1" customWidth="1"/>
    <col min="15135" max="15135" width="13.28515625" bestFit="1" customWidth="1"/>
    <col min="15136" max="15136" width="17.140625" bestFit="1" customWidth="1"/>
    <col min="15364" max="15364" width="18.5703125" customWidth="1"/>
    <col min="15365" max="15365" width="12.7109375" bestFit="1" customWidth="1"/>
    <col min="15366" max="15366" width="12.85546875" customWidth="1"/>
    <col min="15367" max="15367" width="13.140625" customWidth="1"/>
    <col min="15368" max="15368" width="13.7109375" customWidth="1"/>
    <col min="15369" max="15370" width="10.28515625" customWidth="1"/>
    <col min="15371" max="15371" width="12.42578125" customWidth="1"/>
    <col min="15372" max="15372" width="13.7109375" customWidth="1"/>
    <col min="15373" max="15373" width="17.85546875" customWidth="1"/>
    <col min="15374" max="15374" width="9.85546875" bestFit="1" customWidth="1"/>
    <col min="15375" max="15375" width="15.85546875" customWidth="1"/>
    <col min="15376" max="15376" width="13.28515625" bestFit="1" customWidth="1"/>
    <col min="15377" max="15377" width="0" hidden="1" customWidth="1"/>
    <col min="15378" max="15378" width="11.140625" customWidth="1"/>
    <col min="15379" max="15379" width="11.5703125" customWidth="1"/>
    <col min="15380" max="15380" width="9.85546875" bestFit="1" customWidth="1"/>
    <col min="15381" max="15381" width="14" customWidth="1"/>
    <col min="15383" max="15383" width="9.85546875" bestFit="1" customWidth="1"/>
    <col min="15384" max="15384" width="12" customWidth="1"/>
    <col min="15385" max="15385" width="11" customWidth="1"/>
    <col min="15387" max="15387" width="11" bestFit="1" customWidth="1"/>
    <col min="15389" max="15390" width="9.85546875" bestFit="1" customWidth="1"/>
    <col min="15391" max="15391" width="13.28515625" bestFit="1" customWidth="1"/>
    <col min="15392" max="15392" width="17.140625" bestFit="1" customWidth="1"/>
    <col min="15620" max="15620" width="18.5703125" customWidth="1"/>
    <col min="15621" max="15621" width="12.7109375" bestFit="1" customWidth="1"/>
    <col min="15622" max="15622" width="12.85546875" customWidth="1"/>
    <col min="15623" max="15623" width="13.140625" customWidth="1"/>
    <col min="15624" max="15624" width="13.7109375" customWidth="1"/>
    <col min="15625" max="15626" width="10.28515625" customWidth="1"/>
    <col min="15627" max="15627" width="12.42578125" customWidth="1"/>
    <col min="15628" max="15628" width="13.7109375" customWidth="1"/>
    <col min="15629" max="15629" width="17.85546875" customWidth="1"/>
    <col min="15630" max="15630" width="9.85546875" bestFit="1" customWidth="1"/>
    <col min="15631" max="15631" width="15.85546875" customWidth="1"/>
    <col min="15632" max="15632" width="13.28515625" bestFit="1" customWidth="1"/>
    <col min="15633" max="15633" width="0" hidden="1" customWidth="1"/>
    <col min="15634" max="15634" width="11.140625" customWidth="1"/>
    <col min="15635" max="15635" width="11.5703125" customWidth="1"/>
    <col min="15636" max="15636" width="9.85546875" bestFit="1" customWidth="1"/>
    <col min="15637" max="15637" width="14" customWidth="1"/>
    <col min="15639" max="15639" width="9.85546875" bestFit="1" customWidth="1"/>
    <col min="15640" max="15640" width="12" customWidth="1"/>
    <col min="15641" max="15641" width="11" customWidth="1"/>
    <col min="15643" max="15643" width="11" bestFit="1" customWidth="1"/>
    <col min="15645" max="15646" width="9.85546875" bestFit="1" customWidth="1"/>
    <col min="15647" max="15647" width="13.28515625" bestFit="1" customWidth="1"/>
    <col min="15648" max="15648" width="17.140625" bestFit="1" customWidth="1"/>
    <col min="15876" max="15876" width="18.5703125" customWidth="1"/>
    <col min="15877" max="15877" width="12.7109375" bestFit="1" customWidth="1"/>
    <col min="15878" max="15878" width="12.85546875" customWidth="1"/>
    <col min="15879" max="15879" width="13.140625" customWidth="1"/>
    <col min="15880" max="15880" width="13.7109375" customWidth="1"/>
    <col min="15881" max="15882" width="10.28515625" customWidth="1"/>
    <col min="15883" max="15883" width="12.42578125" customWidth="1"/>
    <col min="15884" max="15884" width="13.7109375" customWidth="1"/>
    <col min="15885" max="15885" width="17.85546875" customWidth="1"/>
    <col min="15886" max="15886" width="9.85546875" bestFit="1" customWidth="1"/>
    <col min="15887" max="15887" width="15.85546875" customWidth="1"/>
    <col min="15888" max="15888" width="13.28515625" bestFit="1" customWidth="1"/>
    <col min="15889" max="15889" width="0" hidden="1" customWidth="1"/>
    <col min="15890" max="15890" width="11.140625" customWidth="1"/>
    <col min="15891" max="15891" width="11.5703125" customWidth="1"/>
    <col min="15892" max="15892" width="9.85546875" bestFit="1" customWidth="1"/>
    <col min="15893" max="15893" width="14" customWidth="1"/>
    <col min="15895" max="15895" width="9.85546875" bestFit="1" customWidth="1"/>
    <col min="15896" max="15896" width="12" customWidth="1"/>
    <col min="15897" max="15897" width="11" customWidth="1"/>
    <col min="15899" max="15899" width="11" bestFit="1" customWidth="1"/>
    <col min="15901" max="15902" width="9.85546875" bestFit="1" customWidth="1"/>
    <col min="15903" max="15903" width="13.28515625" bestFit="1" customWidth="1"/>
    <col min="15904" max="15904" width="17.140625" bestFit="1" customWidth="1"/>
    <col min="16132" max="16132" width="18.5703125" customWidth="1"/>
    <col min="16133" max="16133" width="12.7109375" bestFit="1" customWidth="1"/>
    <col min="16134" max="16134" width="12.85546875" customWidth="1"/>
    <col min="16135" max="16135" width="13.140625" customWidth="1"/>
    <col min="16136" max="16136" width="13.7109375" customWidth="1"/>
    <col min="16137" max="16138" width="10.28515625" customWidth="1"/>
    <col min="16139" max="16139" width="12.42578125" customWidth="1"/>
    <col min="16140" max="16140" width="13.7109375" customWidth="1"/>
    <col min="16141" max="16141" width="17.85546875" customWidth="1"/>
    <col min="16142" max="16142" width="9.85546875" bestFit="1" customWidth="1"/>
    <col min="16143" max="16143" width="15.85546875" customWidth="1"/>
    <col min="16144" max="16144" width="13.28515625" bestFit="1" customWidth="1"/>
    <col min="16145" max="16145" width="0" hidden="1" customWidth="1"/>
    <col min="16146" max="16146" width="11.140625" customWidth="1"/>
    <col min="16147" max="16147" width="11.5703125" customWidth="1"/>
    <col min="16148" max="16148" width="9.85546875" bestFit="1" customWidth="1"/>
    <col min="16149" max="16149" width="14" customWidth="1"/>
    <col min="16151" max="16151" width="9.85546875" bestFit="1" customWidth="1"/>
    <col min="16152" max="16152" width="12" customWidth="1"/>
    <col min="16153" max="16153" width="11" customWidth="1"/>
    <col min="16155" max="16155" width="11" bestFit="1" customWidth="1"/>
    <col min="16157" max="16158" width="9.85546875" bestFit="1" customWidth="1"/>
    <col min="16159" max="16159" width="13.28515625" bestFit="1" customWidth="1"/>
    <col min="16160" max="16160" width="17.140625" bestFit="1" customWidth="1"/>
  </cols>
  <sheetData>
    <row r="1" spans="1:38" ht="15.75" x14ac:dyDescent="0.25">
      <c r="A1" s="438" t="str">
        <f>svršek_REKAPITULACE!A1</f>
        <v>Prodloužení podchodu a zajištění bezbariérového přístupu na nástupiště v žst. Český Brod</v>
      </c>
      <c r="B1" s="210"/>
    </row>
    <row r="2" spans="1:38" x14ac:dyDescent="0.25">
      <c r="A2" s="439" t="str">
        <f>svršek_REKAPITULACE!A2</f>
        <v>SO 2111 Železniční svršek</v>
      </c>
      <c r="B2" s="211"/>
      <c r="J2" s="6">
        <v>2</v>
      </c>
      <c r="K2" s="213"/>
      <c r="L2" s="132">
        <f>E14</f>
        <v>7</v>
      </c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</row>
    <row r="3" spans="1:38" ht="15.75" thickBot="1" x14ac:dyDescent="0.3">
      <c r="A3" s="114"/>
      <c r="B3" s="114"/>
      <c r="C3" s="51"/>
      <c r="D3" s="51"/>
      <c r="E3" s="51"/>
      <c r="F3" s="964"/>
      <c r="G3" s="51"/>
      <c r="H3" s="51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</row>
    <row r="4" spans="1:38" ht="15.75" thickBot="1" x14ac:dyDescent="0.3">
      <c r="A4" s="835" t="s">
        <v>52</v>
      </c>
      <c r="B4" s="836"/>
      <c r="C4" s="836"/>
      <c r="D4" s="836"/>
      <c r="E4" s="836"/>
      <c r="F4" s="836"/>
      <c r="G4" s="836"/>
      <c r="H4" s="836"/>
      <c r="I4" s="836"/>
      <c r="J4" s="837"/>
      <c r="K4" s="357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</row>
    <row r="5" spans="1:38" x14ac:dyDescent="0.25">
      <c r="A5" s="115" t="s">
        <v>1</v>
      </c>
      <c r="B5" s="348"/>
      <c r="C5" s="116" t="s">
        <v>53</v>
      </c>
      <c r="D5" s="116" t="s">
        <v>15</v>
      </c>
      <c r="E5" s="117" t="s">
        <v>54</v>
      </c>
      <c r="F5" s="965" t="s">
        <v>55</v>
      </c>
      <c r="G5" s="115" t="s">
        <v>56</v>
      </c>
      <c r="H5" s="116" t="s">
        <v>57</v>
      </c>
      <c r="I5" s="116" t="s">
        <v>58</v>
      </c>
      <c r="J5" s="118" t="s">
        <v>59</v>
      </c>
      <c r="K5" s="182"/>
      <c r="L5" s="51"/>
      <c r="M5" s="51"/>
      <c r="O5" s="113"/>
      <c r="P5" s="113"/>
      <c r="Q5" s="113"/>
      <c r="R5" s="113"/>
      <c r="S5" s="113"/>
      <c r="T5" s="113"/>
      <c r="U5" s="113"/>
      <c r="V5" s="113"/>
      <c r="W5" s="113"/>
      <c r="X5" s="825"/>
      <c r="Y5" s="825"/>
      <c r="Z5" s="825"/>
      <c r="AA5" s="825"/>
      <c r="AB5" s="825"/>
      <c r="AC5" s="825"/>
      <c r="AD5" s="113"/>
      <c r="AE5" s="113"/>
      <c r="AF5" s="113"/>
      <c r="AG5" s="113"/>
      <c r="AH5" s="113"/>
      <c r="AI5" s="113"/>
      <c r="AJ5" s="113"/>
      <c r="AK5" s="113"/>
      <c r="AL5" s="113"/>
    </row>
    <row r="6" spans="1:38" ht="15.75" thickBot="1" x14ac:dyDescent="0.3">
      <c r="A6" s="119"/>
      <c r="B6" s="349"/>
      <c r="C6" s="120" t="s">
        <v>29</v>
      </c>
      <c r="D6" s="120" t="s">
        <v>29</v>
      </c>
      <c r="E6" s="121" t="s">
        <v>60</v>
      </c>
      <c r="F6" s="966" t="s">
        <v>60</v>
      </c>
      <c r="G6" s="119" t="s">
        <v>61</v>
      </c>
      <c r="H6" s="120" t="s">
        <v>62</v>
      </c>
      <c r="I6" s="120" t="s">
        <v>63</v>
      </c>
      <c r="J6" s="122"/>
      <c r="K6" s="182"/>
      <c r="L6" s="827" t="s">
        <v>64</v>
      </c>
      <c r="M6" s="828"/>
      <c r="O6" s="123" t="s">
        <v>65</v>
      </c>
      <c r="P6" s="124"/>
      <c r="Q6" s="124"/>
      <c r="R6" s="825"/>
      <c r="S6" s="825"/>
      <c r="T6" s="825"/>
      <c r="U6" s="825"/>
      <c r="V6" s="825"/>
      <c r="W6" s="825"/>
      <c r="X6" s="825"/>
      <c r="Y6" s="825"/>
      <c r="Z6" s="825"/>
      <c r="AA6" s="825"/>
      <c r="AB6" s="825"/>
      <c r="AC6" s="825"/>
      <c r="AD6" s="825"/>
      <c r="AE6" s="825"/>
      <c r="AF6" s="125"/>
      <c r="AG6" s="113"/>
      <c r="AH6" s="113"/>
      <c r="AI6" s="113"/>
      <c r="AJ6" s="113"/>
      <c r="AK6" s="113"/>
      <c r="AL6" s="113"/>
    </row>
    <row r="7" spans="1:38" s="205" customFormat="1" ht="12.75" x14ac:dyDescent="0.2">
      <c r="A7" s="639"/>
      <c r="B7" s="350"/>
      <c r="C7" s="351"/>
      <c r="D7" s="351"/>
      <c r="E7" s="337"/>
      <c r="F7" s="967"/>
      <c r="G7" s="338"/>
      <c r="H7" s="339"/>
      <c r="I7" s="339"/>
      <c r="J7" s="340"/>
      <c r="K7" s="358"/>
      <c r="L7" s="341">
        <f t="shared" ref="L7:L13" si="0">E7+F7</f>
        <v>0</v>
      </c>
      <c r="M7" s="342">
        <f t="shared" ref="M7:M13" si="1">L7-O7</f>
        <v>0</v>
      </c>
      <c r="O7" s="343">
        <f t="shared" ref="O7:O13" si="2">(D7-C7)*1000</f>
        <v>0</v>
      </c>
      <c r="P7" s="344"/>
      <c r="Q7" s="344"/>
      <c r="R7" s="345"/>
      <c r="S7" s="345"/>
      <c r="T7" s="345"/>
      <c r="U7" s="345"/>
      <c r="V7" s="345"/>
      <c r="W7" s="345"/>
      <c r="X7" s="345"/>
      <c r="Y7" s="345"/>
      <c r="Z7" s="345"/>
      <c r="AA7" s="345"/>
      <c r="AB7" s="345"/>
      <c r="AC7" s="345"/>
      <c r="AD7" s="345"/>
      <c r="AE7" s="345"/>
      <c r="AF7" s="346"/>
      <c r="AG7" s="347"/>
      <c r="AH7" s="347"/>
      <c r="AI7" s="347"/>
      <c r="AJ7" s="347"/>
      <c r="AK7" s="347"/>
      <c r="AL7" s="347"/>
    </row>
    <row r="8" spans="1:38" s="205" customFormat="1" ht="12.75" x14ac:dyDescent="0.2">
      <c r="A8" s="639">
        <v>5</v>
      </c>
      <c r="B8" s="350" t="s">
        <v>201</v>
      </c>
      <c r="C8" s="351">
        <v>376.995</v>
      </c>
      <c r="D8" s="351">
        <v>377.01</v>
      </c>
      <c r="E8" s="337"/>
      <c r="F8" s="967">
        <v>15</v>
      </c>
      <c r="G8" s="338" t="s">
        <v>199</v>
      </c>
      <c r="H8" s="339" t="s">
        <v>67</v>
      </c>
      <c r="I8" s="339" t="s">
        <v>68</v>
      </c>
      <c r="J8" s="625" t="s">
        <v>203</v>
      </c>
      <c r="K8" s="358"/>
      <c r="L8" s="341">
        <f t="shared" si="0"/>
        <v>15</v>
      </c>
      <c r="M8" s="342">
        <f t="shared" si="1"/>
        <v>1.3642420526593924E-11</v>
      </c>
      <c r="O8" s="343">
        <f t="shared" si="2"/>
        <v>14.999999999986358</v>
      </c>
      <c r="P8" s="344"/>
      <c r="Q8" s="344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6"/>
      <c r="AG8" s="347"/>
      <c r="AH8" s="347"/>
      <c r="AI8" s="347"/>
      <c r="AJ8" s="347"/>
      <c r="AK8" s="347"/>
      <c r="AL8" s="347"/>
    </row>
    <row r="9" spans="1:38" s="205" customFormat="1" ht="12.75" x14ac:dyDescent="0.2">
      <c r="A9" s="639">
        <v>3</v>
      </c>
      <c r="B9" s="350" t="s">
        <v>201</v>
      </c>
      <c r="C9" s="351">
        <v>376.98500000000001</v>
      </c>
      <c r="D9" s="351">
        <v>377.01</v>
      </c>
      <c r="E9" s="337"/>
      <c r="F9" s="967">
        <v>25</v>
      </c>
      <c r="G9" s="338" t="s">
        <v>199</v>
      </c>
      <c r="H9" s="339" t="s">
        <v>67</v>
      </c>
      <c r="I9" s="339" t="s">
        <v>68</v>
      </c>
      <c r="J9" s="625" t="s">
        <v>203</v>
      </c>
      <c r="K9" s="358"/>
      <c r="L9" s="341">
        <f t="shared" si="0"/>
        <v>25</v>
      </c>
      <c r="M9" s="342">
        <f t="shared" si="1"/>
        <v>2.2737367544323206E-11</v>
      </c>
      <c r="O9" s="343">
        <f t="shared" si="2"/>
        <v>24.999999999977263</v>
      </c>
      <c r="P9" s="344"/>
      <c r="Q9" s="344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45"/>
      <c r="AF9" s="346"/>
      <c r="AG9" s="347"/>
      <c r="AH9" s="347"/>
      <c r="AI9" s="347"/>
      <c r="AJ9" s="347"/>
      <c r="AK9" s="347"/>
      <c r="AL9" s="347"/>
    </row>
    <row r="10" spans="1:38" s="205" customFormat="1" ht="12.75" x14ac:dyDescent="0.2">
      <c r="A10" s="639">
        <v>4</v>
      </c>
      <c r="B10" s="350" t="s">
        <v>201</v>
      </c>
      <c r="C10" s="351">
        <v>376.98500000000001</v>
      </c>
      <c r="D10" s="351">
        <v>377.01900000000001</v>
      </c>
      <c r="E10" s="337"/>
      <c r="F10" s="967">
        <v>34</v>
      </c>
      <c r="G10" s="338" t="s">
        <v>199</v>
      </c>
      <c r="H10" s="339" t="s">
        <v>67</v>
      </c>
      <c r="I10" s="339" t="s">
        <v>68</v>
      </c>
      <c r="J10" s="625" t="s">
        <v>203</v>
      </c>
      <c r="K10" s="358"/>
      <c r="L10" s="341">
        <f t="shared" si="0"/>
        <v>34</v>
      </c>
      <c r="M10" s="342">
        <f t="shared" si="1"/>
        <v>8.1854523159563541E-12</v>
      </c>
      <c r="O10" s="343">
        <f t="shared" si="2"/>
        <v>33.999999999991815</v>
      </c>
      <c r="P10" s="344"/>
      <c r="Q10" s="344"/>
      <c r="R10" s="345"/>
      <c r="S10" s="345"/>
      <c r="T10" s="345"/>
      <c r="U10" s="345"/>
      <c r="V10" s="345"/>
      <c r="W10" s="345"/>
      <c r="X10" s="345"/>
      <c r="Y10" s="345"/>
      <c r="Z10" s="345"/>
      <c r="AA10" s="345"/>
      <c r="AB10" s="345"/>
      <c r="AC10" s="345"/>
      <c r="AD10" s="345"/>
      <c r="AE10" s="345"/>
      <c r="AF10" s="346"/>
      <c r="AG10" s="347"/>
      <c r="AH10" s="347"/>
      <c r="AI10" s="347"/>
      <c r="AJ10" s="347"/>
      <c r="AK10" s="347"/>
      <c r="AL10" s="347"/>
    </row>
    <row r="11" spans="1:38" s="205" customFormat="1" ht="13.5" thickBot="1" x14ac:dyDescent="0.25">
      <c r="A11" s="640">
        <v>6</v>
      </c>
      <c r="B11" s="513" t="s">
        <v>201</v>
      </c>
      <c r="C11" s="514">
        <v>376.98500000000001</v>
      </c>
      <c r="D11" s="514">
        <v>377.01900000000001</v>
      </c>
      <c r="E11" s="515"/>
      <c r="F11" s="968">
        <v>34</v>
      </c>
      <c r="G11" s="516" t="s">
        <v>199</v>
      </c>
      <c r="H11" s="517" t="s">
        <v>67</v>
      </c>
      <c r="I11" s="517" t="s">
        <v>68</v>
      </c>
      <c r="J11" s="626" t="s">
        <v>203</v>
      </c>
      <c r="K11" s="358"/>
      <c r="L11" s="341">
        <f t="shared" si="0"/>
        <v>34</v>
      </c>
      <c r="M11" s="342">
        <f t="shared" si="1"/>
        <v>8.1854523159563541E-12</v>
      </c>
      <c r="O11" s="343">
        <f t="shared" si="2"/>
        <v>33.999999999991815</v>
      </c>
      <c r="P11" s="344"/>
      <c r="Q11" s="344"/>
      <c r="R11" s="345"/>
      <c r="S11" s="345"/>
      <c r="T11" s="345"/>
      <c r="U11" s="345"/>
      <c r="V11" s="345"/>
      <c r="W11" s="345"/>
      <c r="X11" s="345"/>
      <c r="Y11" s="345"/>
      <c r="Z11" s="345"/>
      <c r="AA11" s="345"/>
      <c r="AB11" s="345"/>
      <c r="AC11" s="345"/>
      <c r="AD11" s="345"/>
      <c r="AE11" s="345"/>
      <c r="AF11" s="346"/>
      <c r="AG11" s="347"/>
      <c r="AH11" s="347"/>
      <c r="AI11" s="347"/>
      <c r="AJ11" s="347"/>
      <c r="AK11" s="347"/>
      <c r="AL11" s="347"/>
    </row>
    <row r="12" spans="1:38" s="205" customFormat="1" ht="17.25" thickBot="1" x14ac:dyDescent="0.3">
      <c r="A12" s="518"/>
      <c r="B12" s="519"/>
      <c r="C12" s="520"/>
      <c r="D12" s="521" t="s">
        <v>5</v>
      </c>
      <c r="E12" s="133">
        <f>ROUND(SUM(E8:E11),0)</f>
        <v>0</v>
      </c>
      <c r="F12" s="969">
        <f>ROUND(SUM(F8:F11),0)</f>
        <v>108</v>
      </c>
      <c r="G12" s="522"/>
      <c r="H12" s="523"/>
      <c r="I12" s="523"/>
      <c r="J12" s="627"/>
      <c r="K12" s="358"/>
      <c r="L12" s="341"/>
      <c r="M12" s="342"/>
      <c r="O12" s="343"/>
      <c r="P12" s="344"/>
      <c r="Q12" s="344"/>
      <c r="R12" s="345"/>
      <c r="S12" s="345"/>
      <c r="T12" s="345"/>
      <c r="U12" s="345"/>
      <c r="V12" s="345"/>
      <c r="W12" s="345"/>
      <c r="X12" s="345"/>
      <c r="Y12" s="345"/>
      <c r="Z12" s="345"/>
      <c r="AA12" s="345"/>
      <c r="AB12" s="345"/>
      <c r="AC12" s="345"/>
      <c r="AD12" s="345"/>
      <c r="AE12" s="345"/>
      <c r="AF12" s="346"/>
      <c r="AG12" s="347"/>
      <c r="AH12" s="347"/>
      <c r="AI12" s="347"/>
      <c r="AJ12" s="347"/>
      <c r="AK12" s="347"/>
      <c r="AL12" s="347"/>
    </row>
    <row r="13" spans="1:38" s="205" customFormat="1" ht="12.75" x14ac:dyDescent="0.2">
      <c r="A13" s="641"/>
      <c r="B13" s="362"/>
      <c r="C13" s="512"/>
      <c r="D13" s="512"/>
      <c r="E13" s="337"/>
      <c r="F13" s="967"/>
      <c r="G13" s="338"/>
      <c r="H13" s="339"/>
      <c r="I13" s="339"/>
      <c r="J13" s="625"/>
      <c r="K13" s="358"/>
      <c r="L13" s="341">
        <f t="shared" si="0"/>
        <v>0</v>
      </c>
      <c r="M13" s="342">
        <f t="shared" si="1"/>
        <v>0</v>
      </c>
      <c r="O13" s="343">
        <f t="shared" si="2"/>
        <v>0</v>
      </c>
      <c r="P13" s="344"/>
      <c r="Q13" s="344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5"/>
      <c r="AF13" s="346"/>
      <c r="AG13" s="347"/>
      <c r="AH13" s="347"/>
      <c r="AI13" s="347"/>
      <c r="AJ13" s="347"/>
      <c r="AK13" s="347"/>
      <c r="AL13" s="347"/>
    </row>
    <row r="14" spans="1:38" s="205" customFormat="1" ht="12.75" x14ac:dyDescent="0.2">
      <c r="A14" s="831">
        <v>8</v>
      </c>
      <c r="B14" s="829" t="s">
        <v>197</v>
      </c>
      <c r="C14" s="512">
        <v>376.96800000000002</v>
      </c>
      <c r="D14" s="512">
        <v>377.065</v>
      </c>
      <c r="E14" s="337">
        <v>7</v>
      </c>
      <c r="F14" s="967">
        <v>90</v>
      </c>
      <c r="G14" s="338" t="s">
        <v>199</v>
      </c>
      <c r="H14" s="339" t="s">
        <v>67</v>
      </c>
      <c r="I14" s="339" t="s">
        <v>202</v>
      </c>
      <c r="J14" s="822" t="s">
        <v>284</v>
      </c>
      <c r="K14" s="358"/>
      <c r="L14" s="341">
        <f>E14+F14</f>
        <v>97</v>
      </c>
      <c r="M14" s="342">
        <f>L14-O14</f>
        <v>2.0008883439004421E-11</v>
      </c>
      <c r="O14" s="343">
        <f>(D14-C14)*1000</f>
        <v>96.999999999979991</v>
      </c>
      <c r="P14" s="344"/>
      <c r="Q14" s="344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6"/>
      <c r="AG14" s="347"/>
      <c r="AH14" s="347"/>
      <c r="AI14" s="347"/>
      <c r="AJ14" s="347"/>
      <c r="AK14" s="347"/>
      <c r="AL14" s="347"/>
    </row>
    <row r="15" spans="1:38" s="205" customFormat="1" ht="12.75" x14ac:dyDescent="0.2">
      <c r="A15" s="832"/>
      <c r="B15" s="830"/>
      <c r="C15" s="351">
        <f>D14</f>
        <v>377.065</v>
      </c>
      <c r="D15" s="351">
        <v>377.09500000000003</v>
      </c>
      <c r="E15" s="337">
        <v>30</v>
      </c>
      <c r="F15" s="967"/>
      <c r="G15" s="338" t="s">
        <v>66</v>
      </c>
      <c r="H15" s="339" t="s">
        <v>67</v>
      </c>
      <c r="I15" s="339"/>
      <c r="J15" s="823"/>
      <c r="K15" s="358"/>
      <c r="L15" s="341"/>
      <c r="M15" s="342"/>
      <c r="O15" s="343"/>
      <c r="P15" s="344"/>
      <c r="Q15" s="344"/>
      <c r="R15" s="345"/>
      <c r="S15" s="345"/>
      <c r="T15" s="345"/>
      <c r="U15" s="345"/>
      <c r="V15" s="345"/>
      <c r="W15" s="345"/>
      <c r="X15" s="345"/>
      <c r="Y15" s="345"/>
      <c r="Z15" s="345"/>
      <c r="AA15" s="345"/>
      <c r="AB15" s="345"/>
      <c r="AC15" s="345"/>
      <c r="AD15" s="345"/>
      <c r="AE15" s="345"/>
      <c r="AF15" s="346"/>
      <c r="AG15" s="347"/>
      <c r="AH15" s="347"/>
      <c r="AI15" s="347"/>
      <c r="AJ15" s="347"/>
      <c r="AK15" s="347"/>
      <c r="AL15" s="347"/>
    </row>
    <row r="16" spans="1:38" s="205" customFormat="1" ht="12.75" x14ac:dyDescent="0.2">
      <c r="A16" s="834">
        <v>10</v>
      </c>
      <c r="B16" s="833" t="s">
        <v>197</v>
      </c>
      <c r="C16" s="351">
        <v>376.96800000000002</v>
      </c>
      <c r="D16" s="351">
        <v>377.05799999999999</v>
      </c>
      <c r="E16" s="337"/>
      <c r="F16" s="967">
        <v>90</v>
      </c>
      <c r="G16" s="338" t="s">
        <v>199</v>
      </c>
      <c r="H16" s="339" t="s">
        <v>67</v>
      </c>
      <c r="I16" s="339" t="s">
        <v>202</v>
      </c>
      <c r="J16" s="823"/>
      <c r="K16" s="358"/>
      <c r="L16" s="341">
        <f t="shared" ref="L16:L18" si="3">E16+F16</f>
        <v>90</v>
      </c>
      <c r="M16" s="342">
        <f t="shared" ref="M16:M18" si="4">L16-O16</f>
        <v>2.5011104298755527E-11</v>
      </c>
      <c r="O16" s="343">
        <f>(D16-C16)*1000</f>
        <v>89.999999999974989</v>
      </c>
      <c r="P16" s="344"/>
      <c r="Q16" s="344"/>
      <c r="R16" s="345"/>
      <c r="S16" s="345"/>
      <c r="T16" s="345"/>
      <c r="U16" s="345"/>
      <c r="V16" s="345"/>
      <c r="W16" s="345"/>
      <c r="X16" s="345"/>
      <c r="Y16" s="345"/>
      <c r="Z16" s="345"/>
      <c r="AA16" s="345"/>
      <c r="AB16" s="345"/>
      <c r="AC16" s="345"/>
      <c r="AD16" s="345"/>
      <c r="AE16" s="345"/>
      <c r="AF16" s="346"/>
      <c r="AG16" s="347"/>
      <c r="AH16" s="347"/>
      <c r="AI16" s="347"/>
      <c r="AJ16" s="347"/>
      <c r="AK16" s="347"/>
      <c r="AL16" s="347"/>
    </row>
    <row r="17" spans="1:38" s="205" customFormat="1" ht="12.75" x14ac:dyDescent="0.2">
      <c r="A17" s="832"/>
      <c r="B17" s="830"/>
      <c r="C17" s="351">
        <f>D16</f>
        <v>377.05799999999999</v>
      </c>
      <c r="D17" s="351">
        <v>377.06200000000001</v>
      </c>
      <c r="E17" s="337">
        <v>4</v>
      </c>
      <c r="F17" s="967"/>
      <c r="G17" s="338" t="s">
        <v>66</v>
      </c>
      <c r="H17" s="339" t="s">
        <v>67</v>
      </c>
      <c r="I17" s="339"/>
      <c r="J17" s="823"/>
      <c r="K17" s="358"/>
      <c r="L17" s="341"/>
      <c r="M17" s="342"/>
      <c r="O17" s="343"/>
      <c r="P17" s="344"/>
      <c r="Q17" s="344"/>
      <c r="R17" s="345"/>
      <c r="S17" s="345"/>
      <c r="T17" s="345"/>
      <c r="U17" s="345"/>
      <c r="V17" s="345"/>
      <c r="W17" s="345"/>
      <c r="X17" s="345"/>
      <c r="Y17" s="345"/>
      <c r="Z17" s="345"/>
      <c r="AA17" s="345"/>
      <c r="AB17" s="345"/>
      <c r="AC17" s="345"/>
      <c r="AD17" s="345"/>
      <c r="AE17" s="345"/>
      <c r="AF17" s="346"/>
      <c r="AG17" s="347"/>
      <c r="AH17" s="347"/>
      <c r="AI17" s="347"/>
      <c r="AJ17" s="347"/>
      <c r="AK17" s="347"/>
      <c r="AL17" s="347"/>
    </row>
    <row r="18" spans="1:38" s="205" customFormat="1" ht="13.5" thickBot="1" x14ac:dyDescent="0.25">
      <c r="A18" s="640">
        <v>12</v>
      </c>
      <c r="B18" s="513" t="s">
        <v>200</v>
      </c>
      <c r="C18" s="514">
        <v>376.97199999999998</v>
      </c>
      <c r="D18" s="514">
        <v>377.06200000000001</v>
      </c>
      <c r="E18" s="129">
        <v>91</v>
      </c>
      <c r="F18" s="970"/>
      <c r="G18" s="130" t="s">
        <v>66</v>
      </c>
      <c r="H18" s="131" t="s">
        <v>67</v>
      </c>
      <c r="I18" s="131" t="s">
        <v>202</v>
      </c>
      <c r="J18" s="824"/>
      <c r="K18" s="358"/>
      <c r="L18" s="341">
        <f t="shared" si="3"/>
        <v>91</v>
      </c>
      <c r="M18" s="342">
        <f t="shared" si="4"/>
        <v>0.99999999996816769</v>
      </c>
      <c r="O18" s="343">
        <f t="shared" ref="O18" si="5">(D18-C18)*1000</f>
        <v>90.000000000031832</v>
      </c>
      <c r="P18" s="344"/>
      <c r="Q18" s="344"/>
      <c r="R18" s="345"/>
      <c r="S18" s="345"/>
      <c r="T18" s="345"/>
      <c r="U18" s="345"/>
      <c r="V18" s="345"/>
      <c r="W18" s="345"/>
      <c r="X18" s="345"/>
      <c r="Y18" s="345"/>
      <c r="Z18" s="345"/>
      <c r="AA18" s="345"/>
      <c r="AB18" s="345"/>
      <c r="AC18" s="345"/>
      <c r="AD18" s="345"/>
      <c r="AE18" s="345"/>
      <c r="AF18" s="346"/>
      <c r="AG18" s="347"/>
      <c r="AH18" s="347"/>
      <c r="AI18" s="347"/>
      <c r="AJ18" s="347"/>
      <c r="AK18" s="347"/>
      <c r="AL18" s="347"/>
    </row>
    <row r="19" spans="1:38" ht="17.25" thickBot="1" x14ac:dyDescent="0.3">
      <c r="A19" s="352"/>
      <c r="B19" s="352"/>
      <c r="C19" s="429"/>
      <c r="D19" s="353" t="s">
        <v>5</v>
      </c>
      <c r="E19" s="642">
        <f>ROUND(SUM(E14:E18),0)</f>
        <v>132</v>
      </c>
      <c r="F19" s="971">
        <f>ROUND(SUM(F14:F18),0)</f>
        <v>180</v>
      </c>
      <c r="G19" s="134"/>
      <c r="I19" s="135"/>
      <c r="J19" s="135"/>
      <c r="K19" s="135"/>
      <c r="P19" s="136"/>
      <c r="Q19" s="113"/>
      <c r="R19" s="128"/>
      <c r="S19" s="128"/>
      <c r="T19" s="137"/>
      <c r="U19" s="128"/>
      <c r="V19" s="128"/>
      <c r="W19" s="128"/>
      <c r="X19" s="128"/>
      <c r="Y19" s="137"/>
      <c r="Z19" s="128"/>
      <c r="AA19" s="137"/>
      <c r="AB19" s="128"/>
      <c r="AC19" s="128"/>
      <c r="AD19" s="128"/>
      <c r="AE19" s="137"/>
      <c r="AF19" s="137"/>
      <c r="AG19" s="113"/>
      <c r="AH19" s="113"/>
      <c r="AI19" s="113"/>
      <c r="AJ19" s="113"/>
      <c r="AK19" s="113"/>
      <c r="AL19" s="113"/>
    </row>
    <row r="20" spans="1:38" s="196" customFormat="1" ht="17.25" thickBot="1" x14ac:dyDescent="0.3">
      <c r="A20" s="352"/>
      <c r="B20" s="352"/>
      <c r="C20" s="139"/>
      <c r="D20" s="353"/>
      <c r="E20" s="354"/>
      <c r="F20" s="972"/>
      <c r="G20" s="134"/>
      <c r="I20" s="135"/>
      <c r="J20" s="135"/>
      <c r="K20" s="135"/>
      <c r="P20" s="136"/>
      <c r="Q20" s="208"/>
      <c r="R20" s="207"/>
      <c r="S20" s="207"/>
      <c r="T20" s="137"/>
      <c r="U20" s="207"/>
      <c r="V20" s="207"/>
      <c r="W20" s="207"/>
      <c r="X20" s="207"/>
      <c r="Y20" s="137"/>
      <c r="Z20" s="207"/>
      <c r="AA20" s="137"/>
      <c r="AB20" s="207"/>
      <c r="AC20" s="207"/>
      <c r="AD20" s="207"/>
      <c r="AE20" s="137"/>
      <c r="AF20" s="137"/>
      <c r="AG20" s="208"/>
      <c r="AH20" s="208"/>
      <c r="AI20" s="208"/>
      <c r="AJ20" s="208"/>
      <c r="AK20" s="208"/>
      <c r="AL20" s="208"/>
    </row>
    <row r="21" spans="1:38" s="196" customFormat="1" ht="15.75" thickBot="1" x14ac:dyDescent="0.3">
      <c r="A21" s="352"/>
      <c r="B21" s="352"/>
      <c r="C21" s="139"/>
      <c r="D21" s="355" t="s">
        <v>123</v>
      </c>
      <c r="E21" s="133">
        <f>E12+35</f>
        <v>35</v>
      </c>
      <c r="F21" s="973">
        <f>F12+35+35</f>
        <v>178</v>
      </c>
      <c r="G21" s="134"/>
      <c r="I21" s="135"/>
      <c r="J21" s="135"/>
      <c r="K21" s="135"/>
      <c r="P21" s="136"/>
      <c r="Q21" s="208"/>
      <c r="R21" s="207"/>
      <c r="S21" s="207"/>
      <c r="T21" s="137"/>
      <c r="U21" s="207"/>
      <c r="V21" s="207"/>
      <c r="W21" s="207"/>
      <c r="X21" s="207"/>
      <c r="Y21" s="137"/>
      <c r="Z21" s="207"/>
      <c r="AA21" s="137"/>
      <c r="AB21" s="207"/>
      <c r="AC21" s="207"/>
      <c r="AD21" s="207"/>
      <c r="AE21" s="137"/>
      <c r="AF21" s="137"/>
      <c r="AG21" s="208"/>
      <c r="AH21" s="208"/>
      <c r="AI21" s="208"/>
      <c r="AJ21" s="208"/>
      <c r="AK21" s="208"/>
      <c r="AL21" s="208"/>
    </row>
    <row r="22" spans="1:38" x14ac:dyDescent="0.25">
      <c r="B22" s="138"/>
      <c r="C22" s="139"/>
      <c r="D22" s="363"/>
      <c r="E22" s="364"/>
      <c r="F22" s="974"/>
      <c r="G22" s="134"/>
      <c r="I22" s="135"/>
      <c r="J22" s="135"/>
      <c r="K22" s="135"/>
      <c r="O22" s="141"/>
      <c r="P22" s="141"/>
      <c r="Q22" s="113"/>
      <c r="R22" s="128"/>
      <c r="S22" s="128"/>
      <c r="T22" s="128"/>
      <c r="U22" s="137"/>
      <c r="V22" s="128"/>
      <c r="W22" s="137"/>
      <c r="X22" s="128"/>
      <c r="Y22" s="128"/>
      <c r="Z22" s="137"/>
      <c r="AA22" s="137"/>
      <c r="AB22" s="128"/>
      <c r="AC22" s="128"/>
      <c r="AD22" s="137"/>
      <c r="AE22" s="137"/>
      <c r="AF22" s="137"/>
      <c r="AG22" s="113"/>
      <c r="AH22" s="113"/>
      <c r="AI22" s="113"/>
      <c r="AJ22" s="113"/>
      <c r="AK22" s="113"/>
      <c r="AL22" s="113"/>
    </row>
    <row r="23" spans="1:38" s="196" customFormat="1" x14ac:dyDescent="0.25">
      <c r="A23" s="138" t="s">
        <v>69</v>
      </c>
      <c r="B23" s="138"/>
      <c r="C23" s="139"/>
      <c r="D23" s="270"/>
      <c r="E23" s="356"/>
      <c r="F23" s="975"/>
      <c r="G23" s="134"/>
      <c r="I23" s="135"/>
      <c r="J23" s="135"/>
      <c r="K23" s="135"/>
      <c r="O23" s="141"/>
      <c r="P23" s="141"/>
      <c r="Q23" s="208"/>
      <c r="R23" s="207"/>
      <c r="S23" s="207"/>
      <c r="T23" s="207"/>
      <c r="U23" s="137"/>
      <c r="V23" s="207"/>
      <c r="W23" s="137"/>
      <c r="X23" s="207"/>
      <c r="Y23" s="207"/>
      <c r="Z23" s="137"/>
      <c r="AA23" s="137"/>
      <c r="AB23" s="207"/>
      <c r="AC23" s="207"/>
      <c r="AD23" s="137"/>
      <c r="AE23" s="137"/>
      <c r="AF23" s="137"/>
      <c r="AG23" s="208"/>
      <c r="AH23" s="208"/>
      <c r="AI23" s="208"/>
      <c r="AJ23" s="208"/>
      <c r="AK23" s="208"/>
      <c r="AL23" s="208"/>
    </row>
    <row r="24" spans="1:38" x14ac:dyDescent="0.25">
      <c r="A24" s="138" t="s">
        <v>198</v>
      </c>
      <c r="B24" s="138"/>
      <c r="C24" s="139"/>
      <c r="D24" s="140"/>
      <c r="E24" s="55"/>
      <c r="F24" s="976"/>
      <c r="G24" s="134"/>
      <c r="I24" s="135"/>
      <c r="J24" s="135"/>
      <c r="K24" s="135"/>
      <c r="O24" s="141"/>
      <c r="P24" s="141"/>
      <c r="Q24" s="113"/>
      <c r="R24" s="128"/>
      <c r="S24" s="128"/>
      <c r="T24" s="128"/>
      <c r="U24" s="137"/>
      <c r="V24" s="128"/>
      <c r="W24" s="137"/>
      <c r="X24" s="128"/>
      <c r="Y24" s="128"/>
      <c r="Z24" s="137"/>
      <c r="AA24" s="137"/>
      <c r="AB24" s="128"/>
      <c r="AC24" s="128"/>
      <c r="AD24" s="137"/>
      <c r="AE24" s="137"/>
      <c r="AF24" s="137"/>
      <c r="AG24" s="113"/>
      <c r="AH24" s="113"/>
      <c r="AI24" s="113"/>
      <c r="AJ24" s="113"/>
      <c r="AK24" s="113"/>
      <c r="AL24" s="113"/>
    </row>
    <row r="25" spans="1:38" x14ac:dyDescent="0.25">
      <c r="A25" s="142"/>
      <c r="B25" s="200"/>
      <c r="C25" s="139"/>
      <c r="D25" s="140"/>
      <c r="I25" s="135"/>
      <c r="J25" s="135"/>
      <c r="K25" s="135"/>
      <c r="O25" s="143"/>
      <c r="P25" s="144"/>
      <c r="Q25" s="113"/>
      <c r="R25" s="145"/>
      <c r="S25" s="145"/>
      <c r="T25" s="146"/>
      <c r="U25" s="146"/>
      <c r="V25" s="145"/>
      <c r="W25" s="146"/>
      <c r="X25" s="145"/>
      <c r="Y25" s="146"/>
      <c r="Z25" s="146"/>
      <c r="AA25" s="146"/>
      <c r="AB25" s="145"/>
      <c r="AC25" s="145"/>
      <c r="AD25" s="146"/>
      <c r="AE25" s="146"/>
      <c r="AF25" s="146"/>
      <c r="AG25" s="113"/>
      <c r="AH25" s="113"/>
      <c r="AI25" s="147"/>
      <c r="AJ25" s="113"/>
      <c r="AK25" s="113"/>
      <c r="AL25" s="113"/>
    </row>
    <row r="26" spans="1:38" x14ac:dyDescent="0.25">
      <c r="A26" s="148" t="s">
        <v>70</v>
      </c>
      <c r="B26" s="148"/>
      <c r="C26" s="139"/>
      <c r="D26" s="139"/>
      <c r="I26" s="135"/>
      <c r="J26" s="135"/>
      <c r="K26" s="135"/>
      <c r="O26" s="144"/>
      <c r="P26" s="144"/>
      <c r="Q26" s="113"/>
      <c r="R26" s="145"/>
      <c r="S26" s="145"/>
      <c r="T26" s="146"/>
      <c r="U26" s="146"/>
      <c r="V26" s="145"/>
      <c r="W26" s="146"/>
      <c r="X26" s="145"/>
      <c r="Y26" s="146"/>
      <c r="Z26" s="146"/>
      <c r="AA26" s="146"/>
      <c r="AB26" s="145"/>
      <c r="AC26" s="145"/>
      <c r="AD26" s="146"/>
      <c r="AE26" s="146"/>
      <c r="AF26" s="146"/>
      <c r="AG26" s="113"/>
      <c r="AH26" s="113"/>
      <c r="AI26" s="147"/>
      <c r="AJ26" s="113"/>
      <c r="AK26" s="113"/>
      <c r="AL26" s="113"/>
    </row>
    <row r="27" spans="1:38" x14ac:dyDescent="0.25">
      <c r="A27" s="826" t="s">
        <v>204</v>
      </c>
      <c r="B27" s="826"/>
      <c r="C27" s="826"/>
      <c r="D27" s="826"/>
      <c r="E27" s="826"/>
      <c r="F27" s="826"/>
      <c r="G27" s="826"/>
      <c r="H27" s="826"/>
      <c r="I27" s="826"/>
      <c r="J27" s="149"/>
      <c r="K27" s="149"/>
      <c r="O27" s="144"/>
      <c r="P27" s="144"/>
      <c r="Q27" s="113"/>
      <c r="R27" s="145"/>
      <c r="S27" s="145"/>
      <c r="T27" s="146"/>
      <c r="U27" s="146"/>
      <c r="V27" s="145"/>
      <c r="W27" s="146"/>
      <c r="X27" s="145"/>
      <c r="Y27" s="146"/>
      <c r="Z27" s="146"/>
      <c r="AA27" s="146"/>
      <c r="AB27" s="145"/>
      <c r="AC27" s="145"/>
      <c r="AD27" s="146"/>
      <c r="AE27" s="146"/>
      <c r="AF27" s="146"/>
      <c r="AG27" s="113"/>
      <c r="AH27" s="113"/>
      <c r="AI27" s="147"/>
      <c r="AJ27" s="113"/>
      <c r="AK27" s="113"/>
      <c r="AL27" s="113"/>
    </row>
    <row r="28" spans="1:38" x14ac:dyDescent="0.25">
      <c r="A28" s="150">
        <f>ROUND('07_svršek_kategorizace'!P13/100,3)</f>
        <v>0.94699999999999995</v>
      </c>
      <c r="B28" s="151" t="s">
        <v>71</v>
      </c>
      <c r="D28" s="140"/>
      <c r="I28" s="135"/>
      <c r="J28" s="135"/>
      <c r="K28" s="135"/>
      <c r="L28" s="827" t="s">
        <v>64</v>
      </c>
      <c r="M28" s="828"/>
      <c r="O28" s="144"/>
      <c r="P28" s="144"/>
      <c r="Q28" s="113"/>
      <c r="R28" s="145"/>
      <c r="S28" s="145"/>
      <c r="T28" s="146"/>
      <c r="U28" s="146"/>
      <c r="V28" s="145"/>
      <c r="W28" s="146"/>
      <c r="X28" s="145"/>
      <c r="Y28" s="146"/>
      <c r="Z28" s="146"/>
      <c r="AA28" s="146"/>
      <c r="AB28" s="145"/>
      <c r="AC28" s="145"/>
      <c r="AD28" s="146"/>
      <c r="AE28" s="146"/>
      <c r="AF28" s="146"/>
      <c r="AG28" s="113"/>
      <c r="AH28" s="113"/>
      <c r="AI28" s="147"/>
      <c r="AJ28" s="113"/>
      <c r="AK28" s="113"/>
      <c r="AL28" s="113"/>
    </row>
    <row r="29" spans="1:38" x14ac:dyDescent="0.25">
      <c r="A29" s="48"/>
      <c r="B29" s="48"/>
      <c r="C29" s="48"/>
      <c r="E29" s="152" t="str">
        <f>A28&amp;" x ("&amp;E19&amp;" + "&amp;F19&amp;") = "</f>
        <v xml:space="preserve">0,947 x (132 + 180) = </v>
      </c>
      <c r="F29" s="977">
        <f>ROUND(A28*(E19+F19),0)</f>
        <v>295</v>
      </c>
      <c r="G29" s="82" t="s">
        <v>7</v>
      </c>
      <c r="H29" s="48"/>
      <c r="I29" s="153"/>
      <c r="J29" s="154"/>
      <c r="K29" s="154"/>
      <c r="L29" s="126">
        <f>F29+F35</f>
        <v>312</v>
      </c>
      <c r="M29" s="127">
        <f>L29-O14</f>
        <v>215.00000000002001</v>
      </c>
      <c r="O29" s="144"/>
      <c r="P29" s="144"/>
      <c r="Q29" s="113"/>
      <c r="R29" s="145"/>
      <c r="S29" s="145"/>
      <c r="T29" s="146"/>
      <c r="U29" s="146"/>
      <c r="V29" s="145"/>
      <c r="W29" s="146"/>
      <c r="X29" s="145"/>
      <c r="Y29" s="146"/>
      <c r="Z29" s="146"/>
      <c r="AA29" s="146"/>
      <c r="AB29" s="145"/>
      <c r="AC29" s="145"/>
      <c r="AD29" s="146"/>
      <c r="AE29" s="146"/>
      <c r="AF29" s="146"/>
      <c r="AG29" s="113"/>
      <c r="AH29" s="113"/>
      <c r="AI29" s="147"/>
      <c r="AJ29" s="113"/>
      <c r="AK29" s="113"/>
      <c r="AL29" s="113"/>
    </row>
    <row r="30" spans="1:38" x14ac:dyDescent="0.25">
      <c r="A30" s="155" t="s">
        <v>250</v>
      </c>
      <c r="B30" s="155"/>
      <c r="C30" s="48"/>
      <c r="D30" s="48"/>
      <c r="E30" s="48"/>
      <c r="F30" s="384"/>
      <c r="G30" s="82"/>
      <c r="H30" s="48"/>
      <c r="I30" s="154"/>
      <c r="J30" s="154"/>
      <c r="K30" s="154"/>
      <c r="L30" s="135"/>
      <c r="M30" s="132"/>
      <c r="N30" s="132"/>
      <c r="O30" s="144"/>
      <c r="P30" s="144"/>
      <c r="Q30" s="113"/>
      <c r="R30" s="145"/>
      <c r="S30" s="145"/>
      <c r="T30" s="146"/>
      <c r="U30" s="146"/>
      <c r="V30" s="145"/>
      <c r="W30" s="146"/>
      <c r="X30" s="145"/>
      <c r="Y30" s="146"/>
      <c r="Z30" s="146"/>
      <c r="AA30" s="146"/>
      <c r="AB30" s="145"/>
      <c r="AC30" s="145"/>
      <c r="AD30" s="146"/>
      <c r="AE30" s="146"/>
      <c r="AF30" s="146"/>
      <c r="AG30" s="113"/>
      <c r="AH30" s="113"/>
      <c r="AI30" s="147"/>
      <c r="AJ30" s="113"/>
      <c r="AK30" s="113"/>
      <c r="AL30" s="113"/>
    </row>
    <row r="31" spans="1:38" x14ac:dyDescent="0.25">
      <c r="A31" s="48"/>
      <c r="B31" s="48"/>
      <c r="C31" s="48"/>
      <c r="E31" s="152" t="str">
        <f>"(2 x "&amp;F29&amp;") / 20 + 2 = "</f>
        <v xml:space="preserve">(2 x 295) / 20 + 2 = </v>
      </c>
      <c r="F31" s="978">
        <v>32</v>
      </c>
      <c r="G31" s="82" t="s">
        <v>23</v>
      </c>
      <c r="H31" s="48"/>
      <c r="I31" s="156"/>
      <c r="J31" s="154"/>
      <c r="K31" s="154"/>
      <c r="L31" s="157">
        <f>2*(F29)/20+2</f>
        <v>31.5</v>
      </c>
      <c r="M31" s="132"/>
      <c r="N31" s="132"/>
      <c r="O31" s="144"/>
      <c r="P31" s="144"/>
      <c r="Q31" s="113"/>
      <c r="R31" s="145"/>
      <c r="S31" s="145"/>
      <c r="T31" s="146"/>
      <c r="U31" s="146"/>
      <c r="V31" s="145"/>
      <c r="W31" s="146"/>
      <c r="X31" s="145"/>
      <c r="Y31" s="146"/>
      <c r="Z31" s="146"/>
      <c r="AA31" s="146"/>
      <c r="AB31" s="145"/>
      <c r="AC31" s="145"/>
      <c r="AD31" s="146"/>
      <c r="AE31" s="146"/>
      <c r="AF31" s="146"/>
      <c r="AG31" s="113"/>
      <c r="AH31" s="113"/>
      <c r="AI31" s="147"/>
      <c r="AJ31" s="113"/>
      <c r="AK31" s="113"/>
      <c r="AL31" s="113"/>
    </row>
    <row r="32" spans="1:38" x14ac:dyDescent="0.25">
      <c r="A32" s="148" t="s">
        <v>72</v>
      </c>
      <c r="B32" s="148"/>
      <c r="C32" s="48"/>
      <c r="D32" s="153"/>
      <c r="E32" s="158"/>
      <c r="F32" s="384"/>
      <c r="G32" s="48"/>
      <c r="H32" s="48"/>
      <c r="I32" s="154"/>
      <c r="J32" s="154"/>
      <c r="K32" s="154"/>
      <c r="L32" s="135"/>
      <c r="M32" s="132"/>
      <c r="N32" s="132"/>
      <c r="O32" s="144"/>
      <c r="P32" s="144"/>
      <c r="Q32" s="113"/>
      <c r="R32" s="145"/>
      <c r="S32" s="145"/>
      <c r="T32" s="146"/>
      <c r="U32" s="146"/>
      <c r="V32" s="145"/>
      <c r="W32" s="146"/>
      <c r="X32" s="145"/>
      <c r="Y32" s="146"/>
      <c r="Z32" s="146"/>
      <c r="AA32" s="146"/>
      <c r="AB32" s="145"/>
      <c r="AC32" s="145"/>
      <c r="AD32" s="146"/>
      <c r="AE32" s="146"/>
      <c r="AF32" s="146"/>
      <c r="AG32" s="113"/>
      <c r="AH32" s="113"/>
      <c r="AI32" s="147"/>
      <c r="AJ32" s="113"/>
      <c r="AK32" s="113"/>
      <c r="AL32" s="113"/>
    </row>
    <row r="33" spans="1:38" x14ac:dyDescent="0.25">
      <c r="A33" s="826" t="s">
        <v>205</v>
      </c>
      <c r="B33" s="826"/>
      <c r="C33" s="826"/>
      <c r="D33" s="826"/>
      <c r="E33" s="826"/>
      <c r="F33" s="826"/>
      <c r="G33" s="826"/>
      <c r="H33" s="826"/>
      <c r="I33" s="826"/>
      <c r="J33" s="149"/>
      <c r="K33" s="149"/>
      <c r="L33" s="135"/>
      <c r="M33" s="132"/>
      <c r="N33" s="132"/>
      <c r="O33" s="144"/>
      <c r="P33" s="144"/>
      <c r="Q33" s="113"/>
      <c r="R33" s="145"/>
      <c r="S33" s="145"/>
      <c r="T33" s="146"/>
      <c r="U33" s="146"/>
      <c r="V33" s="145"/>
      <c r="W33" s="146"/>
      <c r="X33" s="145"/>
      <c r="Y33" s="146"/>
      <c r="Z33" s="146"/>
      <c r="AA33" s="146"/>
      <c r="AB33" s="145"/>
      <c r="AC33" s="145"/>
      <c r="AD33" s="146"/>
      <c r="AE33" s="146"/>
      <c r="AF33" s="146"/>
      <c r="AG33" s="113"/>
      <c r="AH33" s="113"/>
      <c r="AI33" s="147"/>
      <c r="AJ33" s="113"/>
      <c r="AK33" s="113"/>
      <c r="AL33" s="113"/>
    </row>
    <row r="34" spans="1:38" x14ac:dyDescent="0.25">
      <c r="A34" s="150">
        <f>ROUND('07_svršek_kategorizace'!O13/100,3)</f>
        <v>5.2999999999999999E-2</v>
      </c>
      <c r="B34" s="159" t="s">
        <v>71</v>
      </c>
      <c r="D34" s="153"/>
      <c r="E34" s="158"/>
      <c r="F34" s="384"/>
      <c r="G34" s="48"/>
      <c r="H34" s="48"/>
      <c r="I34" s="154"/>
      <c r="J34" s="154"/>
      <c r="K34" s="154"/>
      <c r="L34" s="135"/>
      <c r="M34" s="132"/>
      <c r="N34" s="132"/>
      <c r="O34" s="144"/>
      <c r="P34" s="144"/>
      <c r="Q34" s="113"/>
      <c r="R34" s="145"/>
      <c r="S34" s="145"/>
      <c r="T34" s="146"/>
      <c r="U34" s="146"/>
      <c r="V34" s="145"/>
      <c r="W34" s="146"/>
      <c r="X34" s="145"/>
      <c r="Y34" s="146"/>
      <c r="Z34" s="146"/>
      <c r="AA34" s="146"/>
      <c r="AB34" s="145"/>
      <c r="AC34" s="145"/>
      <c r="AD34" s="146"/>
      <c r="AE34" s="146"/>
      <c r="AF34" s="146"/>
      <c r="AG34" s="113"/>
      <c r="AH34" s="113"/>
      <c r="AI34" s="147"/>
      <c r="AJ34" s="113"/>
      <c r="AK34" s="113"/>
      <c r="AL34" s="113"/>
    </row>
    <row r="35" spans="1:38" x14ac:dyDescent="0.25">
      <c r="A35" s="48"/>
      <c r="B35" s="48"/>
      <c r="C35" s="139"/>
      <c r="E35" s="152" t="str">
        <f>A34&amp;" x ("&amp;E19&amp;" + "&amp;F19&amp;") = "</f>
        <v xml:space="preserve">0,053 x (132 + 180) = </v>
      </c>
      <c r="F35" s="977">
        <f>ROUND(A34*(E19+F19),0)</f>
        <v>17</v>
      </c>
      <c r="G35" s="82" t="s">
        <v>7</v>
      </c>
      <c r="H35" s="153"/>
      <c r="I35" s="154"/>
      <c r="J35" s="154"/>
      <c r="K35" s="154"/>
      <c r="L35" s="135"/>
      <c r="O35" s="144"/>
      <c r="P35" s="144"/>
      <c r="Q35" s="113"/>
      <c r="R35" s="145"/>
      <c r="S35" s="145"/>
      <c r="T35" s="146"/>
      <c r="U35" s="146"/>
      <c r="V35" s="145"/>
      <c r="W35" s="146"/>
      <c r="X35" s="145"/>
      <c r="Y35" s="146"/>
      <c r="Z35" s="146"/>
      <c r="AA35" s="146"/>
      <c r="AB35" s="145"/>
      <c r="AC35" s="145"/>
      <c r="AD35" s="146"/>
      <c r="AE35" s="146"/>
      <c r="AF35" s="146"/>
      <c r="AG35" s="113"/>
      <c r="AH35" s="113"/>
      <c r="AI35" s="147"/>
      <c r="AJ35" s="113"/>
      <c r="AK35" s="113"/>
      <c r="AL35" s="113"/>
    </row>
    <row r="36" spans="1:38" x14ac:dyDescent="0.25">
      <c r="A36" s="155" t="s">
        <v>251</v>
      </c>
      <c r="B36" s="155"/>
      <c r="C36" s="139"/>
      <c r="D36" s="153"/>
      <c r="E36" s="158"/>
      <c r="F36" s="384"/>
      <c r="G36" s="82"/>
      <c r="H36" s="48"/>
      <c r="I36" s="154"/>
      <c r="J36" s="154"/>
      <c r="K36" s="154"/>
      <c r="L36" s="135"/>
      <c r="O36" s="144"/>
      <c r="P36" s="144"/>
      <c r="Q36" s="113"/>
      <c r="R36" s="145"/>
      <c r="S36" s="145"/>
      <c r="T36" s="146"/>
      <c r="U36" s="146"/>
      <c r="V36" s="145"/>
      <c r="W36" s="146"/>
      <c r="X36" s="145"/>
      <c r="Y36" s="146"/>
      <c r="Z36" s="146"/>
      <c r="AA36" s="146"/>
      <c r="AB36" s="145"/>
      <c r="AC36" s="145"/>
      <c r="AD36" s="146"/>
      <c r="AE36" s="146"/>
      <c r="AF36" s="146"/>
      <c r="AG36" s="113"/>
      <c r="AH36" s="113"/>
      <c r="AI36" s="147"/>
      <c r="AJ36" s="113"/>
      <c r="AK36" s="113"/>
      <c r="AL36" s="113"/>
    </row>
    <row r="37" spans="1:38" x14ac:dyDescent="0.25">
      <c r="A37" s="48"/>
      <c r="B37" s="48"/>
      <c r="C37" s="48"/>
      <c r="E37" s="152" t="str">
        <f>"(2 x "&amp;F35&amp;") / 20 + 2 = "</f>
        <v xml:space="preserve">(2 x 17) / 20 + 2 = </v>
      </c>
      <c r="F37" s="978">
        <v>4</v>
      </c>
      <c r="G37" s="82" t="s">
        <v>23</v>
      </c>
      <c r="H37" s="156"/>
      <c r="I37" s="154"/>
      <c r="J37" s="154"/>
      <c r="K37" s="154"/>
      <c r="L37" s="157">
        <f>2*(F35)/20+2</f>
        <v>3.7</v>
      </c>
      <c r="O37" s="144"/>
      <c r="P37" s="144"/>
      <c r="Q37" s="113"/>
      <c r="R37" s="145"/>
      <c r="S37" s="145"/>
      <c r="T37" s="146"/>
      <c r="U37" s="146"/>
      <c r="V37" s="145"/>
      <c r="W37" s="146"/>
      <c r="X37" s="145"/>
      <c r="Y37" s="146"/>
      <c r="Z37" s="146"/>
      <c r="AA37" s="146"/>
      <c r="AB37" s="145"/>
      <c r="AC37" s="145"/>
      <c r="AD37" s="146"/>
      <c r="AE37" s="146"/>
      <c r="AF37" s="146"/>
      <c r="AG37" s="113"/>
      <c r="AH37" s="113"/>
      <c r="AI37" s="147"/>
      <c r="AJ37" s="113"/>
      <c r="AK37" s="113"/>
      <c r="AL37" s="113"/>
    </row>
    <row r="38" spans="1:38" x14ac:dyDescent="0.25">
      <c r="A38" s="142"/>
      <c r="B38" s="200"/>
      <c r="C38" s="139"/>
      <c r="D38" s="140"/>
      <c r="E38" s="158"/>
      <c r="F38" s="384"/>
      <c r="G38" s="48"/>
      <c r="H38" s="48"/>
      <c r="I38" s="154"/>
      <c r="J38" s="154"/>
      <c r="K38" s="154"/>
      <c r="L38" s="135"/>
      <c r="O38" s="144"/>
      <c r="P38" s="144"/>
      <c r="Q38" s="113"/>
      <c r="R38" s="145"/>
      <c r="S38" s="145"/>
      <c r="T38" s="146"/>
      <c r="U38" s="146"/>
      <c r="V38" s="145"/>
      <c r="W38" s="146"/>
      <c r="X38" s="145"/>
      <c r="Y38" s="146"/>
      <c r="Z38" s="146"/>
      <c r="AA38" s="146"/>
      <c r="AB38" s="145"/>
      <c r="AC38" s="145"/>
      <c r="AD38" s="146"/>
      <c r="AE38" s="146"/>
      <c r="AF38" s="146"/>
      <c r="AG38" s="113"/>
      <c r="AH38" s="113"/>
      <c r="AI38" s="147"/>
      <c r="AJ38" s="113"/>
      <c r="AK38" s="113"/>
      <c r="AL38" s="113"/>
    </row>
    <row r="39" spans="1:38" x14ac:dyDescent="0.25">
      <c r="A39" s="160" t="s">
        <v>252</v>
      </c>
      <c r="B39" s="160"/>
      <c r="C39" s="139"/>
      <c r="D39" s="139"/>
      <c r="E39" s="161"/>
      <c r="F39" s="384"/>
      <c r="G39" s="48"/>
      <c r="H39" s="48"/>
      <c r="I39" s="48"/>
      <c r="J39" s="48"/>
      <c r="K39" s="48"/>
      <c r="O39" s="162"/>
      <c r="P39" s="136"/>
      <c r="Q39" s="113"/>
      <c r="R39" s="128"/>
      <c r="S39" s="128"/>
      <c r="T39" s="137"/>
      <c r="U39" s="128"/>
      <c r="V39" s="128"/>
      <c r="W39" s="137"/>
      <c r="X39" s="128"/>
      <c r="Y39" s="128"/>
      <c r="Z39" s="128"/>
      <c r="AA39" s="137"/>
      <c r="AB39" s="128"/>
      <c r="AC39" s="137"/>
      <c r="AD39" s="128"/>
      <c r="AE39" s="137"/>
      <c r="AF39" s="137"/>
      <c r="AG39" s="113"/>
      <c r="AH39" s="113"/>
      <c r="AI39" s="113"/>
      <c r="AJ39" s="113"/>
      <c r="AK39" s="113"/>
      <c r="AL39" s="113"/>
    </row>
    <row r="40" spans="1:38" x14ac:dyDescent="0.25">
      <c r="A40" s="163" t="s">
        <v>73</v>
      </c>
      <c r="B40" s="163"/>
      <c r="C40" s="163"/>
      <c r="E40" s="164" t="str">
        <f>E21&amp;"x"&amp;A44&amp;" + "&amp;F21&amp;"x"&amp;A43&amp;" = "</f>
        <v xml:space="preserve">35x1,693 + 178x1,903 = </v>
      </c>
      <c r="F40" s="977">
        <f>E21*A44+F21*A43</f>
        <v>397.98899999999998</v>
      </c>
      <c r="G40" s="82" t="s">
        <v>246</v>
      </c>
      <c r="H40" s="48"/>
      <c r="I40" s="48"/>
      <c r="J40" s="48"/>
      <c r="K40" s="48"/>
      <c r="O40" s="162"/>
      <c r="P40" s="136"/>
      <c r="Q40" s="113"/>
      <c r="R40" s="128"/>
      <c r="S40" s="128"/>
      <c r="T40" s="137"/>
      <c r="U40" s="128"/>
      <c r="V40" s="128"/>
      <c r="W40" s="137"/>
      <c r="X40" s="128"/>
      <c r="Y40" s="128"/>
      <c r="Z40" s="128"/>
      <c r="AA40" s="137"/>
      <c r="AB40" s="128"/>
      <c r="AC40" s="137"/>
      <c r="AD40" s="128"/>
      <c r="AE40" s="137"/>
      <c r="AF40" s="137"/>
      <c r="AG40" s="113"/>
      <c r="AH40" s="113"/>
      <c r="AI40" s="113"/>
      <c r="AJ40" s="113"/>
      <c r="AK40" s="113"/>
      <c r="AL40" s="113"/>
    </row>
    <row r="41" spans="1:38" x14ac:dyDescent="0.25">
      <c r="A41" s="48"/>
      <c r="B41" s="48"/>
      <c r="C41" s="139"/>
      <c r="F41" s="979"/>
      <c r="G41" s="48"/>
      <c r="H41" s="48"/>
      <c r="I41" s="165"/>
      <c r="J41" s="48"/>
      <c r="K41" s="48"/>
      <c r="O41" s="162"/>
      <c r="P41" s="136"/>
      <c r="Q41" s="113"/>
      <c r="R41" s="128"/>
      <c r="S41" s="128"/>
      <c r="T41" s="137"/>
      <c r="U41" s="128"/>
      <c r="V41" s="128"/>
      <c r="W41" s="137"/>
      <c r="X41" s="128"/>
      <c r="Y41" s="128"/>
      <c r="Z41" s="128"/>
      <c r="AA41" s="137"/>
      <c r="AB41" s="128"/>
      <c r="AC41" s="137"/>
      <c r="AD41" s="128"/>
      <c r="AE41" s="137"/>
      <c r="AF41" s="137"/>
      <c r="AG41" s="113"/>
      <c r="AH41" s="113"/>
      <c r="AI41" s="113"/>
      <c r="AJ41" s="113"/>
      <c r="AK41" s="113"/>
      <c r="AL41" s="113"/>
    </row>
    <row r="42" spans="1:38" x14ac:dyDescent="0.25">
      <c r="A42" s="139" t="s">
        <v>69</v>
      </c>
      <c r="B42" s="139"/>
      <c r="C42" s="162"/>
      <c r="D42" s="139"/>
      <c r="E42" s="139"/>
      <c r="O42" s="162"/>
      <c r="P42" s="136"/>
      <c r="Q42" s="113"/>
      <c r="R42" s="128"/>
      <c r="S42" s="128"/>
      <c r="T42" s="137"/>
      <c r="U42" s="128"/>
      <c r="V42" s="128"/>
      <c r="W42" s="137"/>
      <c r="X42" s="128"/>
      <c r="Y42" s="128"/>
      <c r="Z42" s="128"/>
      <c r="AA42" s="137"/>
      <c r="AB42" s="128"/>
      <c r="AC42" s="137"/>
      <c r="AD42" s="128"/>
      <c r="AE42" s="137"/>
      <c r="AF42" s="137"/>
      <c r="AG42" s="113"/>
      <c r="AH42" s="113"/>
      <c r="AI42" s="113"/>
      <c r="AJ42" s="113"/>
      <c r="AK42" s="113"/>
      <c r="AL42" s="113"/>
    </row>
    <row r="43" spans="1:38" x14ac:dyDescent="0.25">
      <c r="A43" s="166">
        <v>1.903</v>
      </c>
      <c r="B43" s="167" t="s">
        <v>74</v>
      </c>
      <c r="C43" s="168" t="s">
        <v>75</v>
      </c>
      <c r="E43" s="139"/>
      <c r="F43" s="980"/>
      <c r="G43" s="169"/>
      <c r="O43" s="162"/>
      <c r="P43" s="136"/>
      <c r="Q43" s="113"/>
      <c r="R43" s="128"/>
      <c r="S43" s="128"/>
      <c r="T43" s="137"/>
      <c r="U43" s="128"/>
      <c r="V43" s="128"/>
      <c r="W43" s="137"/>
      <c r="X43" s="128"/>
      <c r="Y43" s="128"/>
      <c r="Z43" s="128"/>
      <c r="AA43" s="137"/>
      <c r="AB43" s="128"/>
      <c r="AC43" s="137"/>
      <c r="AD43" s="128"/>
      <c r="AE43" s="137"/>
      <c r="AF43" s="137"/>
      <c r="AG43" s="113"/>
      <c r="AH43" s="113"/>
      <c r="AI43" s="113"/>
      <c r="AJ43" s="113"/>
      <c r="AK43" s="113"/>
      <c r="AL43" s="113"/>
    </row>
    <row r="44" spans="1:38" x14ac:dyDescent="0.25">
      <c r="A44" s="168">
        <v>1.6930000000000001</v>
      </c>
      <c r="B44" s="167" t="s">
        <v>74</v>
      </c>
      <c r="C44" s="168" t="s">
        <v>76</v>
      </c>
      <c r="E44" s="161"/>
      <c r="F44" s="923"/>
      <c r="G44" s="162"/>
      <c r="H44" s="162"/>
      <c r="I44" s="171"/>
      <c r="J44" s="171"/>
      <c r="K44" s="171"/>
      <c r="L44" s="170"/>
      <c r="O44" s="128"/>
      <c r="P44" s="128"/>
      <c r="Q44" s="113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  <c r="AD44" s="128"/>
      <c r="AE44" s="128"/>
      <c r="AF44" s="128"/>
      <c r="AG44" s="113"/>
      <c r="AH44" s="113"/>
      <c r="AI44" s="113"/>
      <c r="AJ44" s="113"/>
      <c r="AK44" s="113"/>
      <c r="AL44" s="113"/>
    </row>
    <row r="45" spans="1:38" x14ac:dyDescent="0.25">
      <c r="A45" s="172"/>
      <c r="B45" s="172"/>
      <c r="C45" s="173"/>
      <c r="D45" s="174"/>
      <c r="G45" s="162"/>
      <c r="H45" s="162"/>
      <c r="I45" s="171"/>
      <c r="J45" s="171"/>
      <c r="K45" s="171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75"/>
      <c r="AF45" s="176"/>
      <c r="AG45" s="113"/>
      <c r="AH45" s="113"/>
      <c r="AI45" s="113"/>
      <c r="AJ45" s="113"/>
      <c r="AK45" s="113"/>
      <c r="AL45" s="113"/>
    </row>
    <row r="46" spans="1:38" x14ac:dyDescent="0.25">
      <c r="A46" s="172"/>
      <c r="B46" s="172"/>
      <c r="C46" s="173"/>
      <c r="D46" s="174"/>
      <c r="G46" s="177"/>
      <c r="H46" s="177"/>
      <c r="I46" s="178"/>
      <c r="J46" s="178"/>
      <c r="K46" s="178"/>
      <c r="O46" s="136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</row>
    <row r="47" spans="1:38" x14ac:dyDescent="0.25">
      <c r="G47" s="177"/>
      <c r="H47" s="177"/>
      <c r="I47" s="178"/>
      <c r="J47" s="178"/>
      <c r="K47" s="178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</row>
    <row r="48" spans="1:38" x14ac:dyDescent="0.25">
      <c r="G48" s="177"/>
      <c r="H48" s="177"/>
      <c r="I48" s="178"/>
      <c r="J48" s="178"/>
      <c r="K48" s="178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79"/>
      <c r="AD48" s="179"/>
      <c r="AE48" s="179"/>
      <c r="AF48" s="179"/>
      <c r="AG48" s="113"/>
      <c r="AH48" s="113"/>
      <c r="AI48" s="113"/>
      <c r="AJ48" s="113"/>
      <c r="AK48" s="113"/>
      <c r="AL48" s="113"/>
    </row>
    <row r="49" spans="1:38" x14ac:dyDescent="0.25">
      <c r="A49" s="142"/>
      <c r="B49" s="200"/>
      <c r="E49" s="142"/>
      <c r="F49" s="962"/>
      <c r="G49" s="177"/>
      <c r="H49" s="177"/>
      <c r="I49" s="178"/>
      <c r="J49" s="178"/>
      <c r="K49" s="178"/>
      <c r="O49" s="162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28"/>
      <c r="AG49" s="113"/>
      <c r="AH49" s="113"/>
      <c r="AI49" s="113"/>
      <c r="AJ49" s="113"/>
      <c r="AK49" s="113"/>
      <c r="AL49" s="113"/>
    </row>
    <row r="50" spans="1:38" x14ac:dyDescent="0.25">
      <c r="A50" s="142"/>
      <c r="B50" s="200"/>
      <c r="E50" s="142"/>
      <c r="F50" s="962"/>
      <c r="G50" s="177"/>
      <c r="H50" s="177"/>
      <c r="I50" s="178"/>
      <c r="J50" s="178"/>
      <c r="K50" s="178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75"/>
      <c r="AD50" s="137"/>
      <c r="AE50" s="128"/>
      <c r="AF50" s="180"/>
      <c r="AG50" s="113"/>
      <c r="AH50" s="113"/>
      <c r="AI50" s="113"/>
      <c r="AJ50" s="113"/>
      <c r="AK50" s="113"/>
      <c r="AL50" s="113"/>
    </row>
    <row r="51" spans="1:38" x14ac:dyDescent="0.25">
      <c r="A51" s="142"/>
      <c r="B51" s="200"/>
      <c r="E51" s="142"/>
      <c r="F51" s="962"/>
      <c r="G51" s="177"/>
      <c r="H51" s="177"/>
      <c r="I51" s="178"/>
      <c r="J51" s="178"/>
      <c r="K51" s="178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75"/>
      <c r="AD51" s="137"/>
      <c r="AE51" s="128"/>
      <c r="AF51" s="180"/>
      <c r="AG51" s="113"/>
      <c r="AH51" s="113"/>
      <c r="AI51" s="113"/>
      <c r="AJ51" s="113"/>
      <c r="AK51" s="113"/>
      <c r="AL51" s="113"/>
    </row>
    <row r="52" spans="1:38" x14ac:dyDescent="0.25">
      <c r="E52" s="139"/>
      <c r="F52" s="923"/>
      <c r="G52" s="162"/>
      <c r="H52" s="177"/>
      <c r="I52" s="178"/>
      <c r="J52" s="178"/>
      <c r="K52" s="178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</row>
    <row r="53" spans="1:38" x14ac:dyDescent="0.25">
      <c r="A53" s="142"/>
      <c r="B53" s="200"/>
      <c r="D53" s="142"/>
      <c r="E53" s="139"/>
      <c r="F53" s="923"/>
      <c r="G53" s="162"/>
      <c r="H53" s="162"/>
      <c r="I53" s="162"/>
      <c r="J53" s="162"/>
      <c r="K53" s="162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</row>
    <row r="54" spans="1:38" x14ac:dyDescent="0.25">
      <c r="A54" s="142"/>
      <c r="B54" s="200"/>
      <c r="D54" s="181"/>
      <c r="E54" s="139"/>
      <c r="F54" s="923"/>
      <c r="G54" s="162"/>
      <c r="H54" s="162"/>
      <c r="I54" s="162"/>
      <c r="J54" s="162"/>
      <c r="K54" s="162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</row>
    <row r="55" spans="1:38" x14ac:dyDescent="0.25">
      <c r="A55" s="142"/>
      <c r="B55" s="200"/>
      <c r="D55" s="139"/>
      <c r="E55" s="139"/>
      <c r="F55" s="923"/>
      <c r="G55" s="162"/>
      <c r="H55" s="162"/>
      <c r="I55" s="162"/>
      <c r="J55" s="162"/>
      <c r="K55" s="162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</row>
    <row r="56" spans="1:38" x14ac:dyDescent="0.25">
      <c r="A56" s="142"/>
      <c r="B56" s="200"/>
      <c r="D56" s="139"/>
      <c r="E56" s="139"/>
      <c r="F56" s="923"/>
      <c r="G56" s="162"/>
      <c r="H56" s="162"/>
      <c r="I56" s="162"/>
      <c r="J56" s="162"/>
      <c r="K56" s="162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</row>
    <row r="57" spans="1:38" x14ac:dyDescent="0.25">
      <c r="A57" s="142"/>
      <c r="B57" s="200"/>
      <c r="D57" s="139"/>
      <c r="E57" s="139"/>
      <c r="F57" s="923"/>
      <c r="G57" s="162"/>
      <c r="H57" s="162"/>
      <c r="I57" s="162"/>
      <c r="J57" s="162"/>
      <c r="K57" s="162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3"/>
      <c r="AL57" s="113"/>
    </row>
    <row r="58" spans="1:38" x14ac:dyDescent="0.25">
      <c r="A58" s="177"/>
      <c r="B58" s="177"/>
      <c r="D58" s="139"/>
      <c r="E58" s="139"/>
      <c r="F58" s="923"/>
      <c r="G58" s="162"/>
      <c r="H58" s="162"/>
      <c r="I58" s="162"/>
      <c r="J58" s="162"/>
      <c r="K58" s="162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</row>
    <row r="59" spans="1:38" x14ac:dyDescent="0.25">
      <c r="A59" s="177"/>
      <c r="B59" s="177"/>
      <c r="D59" s="139"/>
      <c r="E59" s="139"/>
      <c r="F59" s="923"/>
      <c r="G59" s="162"/>
      <c r="H59" s="162"/>
      <c r="I59" s="162"/>
      <c r="J59" s="162"/>
      <c r="K59" s="162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3"/>
      <c r="AL59" s="113"/>
    </row>
    <row r="60" spans="1:38" x14ac:dyDescent="0.25">
      <c r="A60" s="177"/>
      <c r="B60" s="177"/>
      <c r="D60" s="139"/>
      <c r="E60" s="139"/>
      <c r="F60" s="923"/>
      <c r="G60" s="162"/>
      <c r="H60" s="162"/>
      <c r="I60" s="162"/>
      <c r="J60" s="162"/>
      <c r="K60" s="162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</row>
    <row r="61" spans="1:38" x14ac:dyDescent="0.25">
      <c r="A61" s="162"/>
      <c r="B61" s="162"/>
      <c r="D61" s="139"/>
      <c r="E61" s="139"/>
      <c r="F61" s="923"/>
      <c r="G61" s="162"/>
      <c r="H61" s="162"/>
      <c r="I61" s="162"/>
      <c r="J61" s="162"/>
      <c r="K61" s="162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</row>
    <row r="62" spans="1:38" x14ac:dyDescent="0.25">
      <c r="D62" s="139"/>
      <c r="E62" s="139"/>
      <c r="F62" s="923"/>
      <c r="G62" s="162"/>
      <c r="H62" s="162"/>
      <c r="I62" s="162"/>
      <c r="J62" s="162"/>
      <c r="K62" s="162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3"/>
      <c r="AH62" s="113"/>
      <c r="AI62" s="113"/>
      <c r="AJ62" s="113"/>
      <c r="AK62" s="113"/>
      <c r="AL62" s="113"/>
    </row>
    <row r="63" spans="1:38" x14ac:dyDescent="0.25">
      <c r="A63" s="177"/>
      <c r="B63" s="177"/>
      <c r="C63" s="162"/>
      <c r="D63" s="139"/>
      <c r="E63" s="139"/>
      <c r="F63" s="923"/>
      <c r="G63" s="162"/>
      <c r="H63" s="162"/>
      <c r="I63" s="162"/>
      <c r="J63" s="162"/>
      <c r="K63" s="162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3"/>
      <c r="AH63" s="113"/>
      <c r="AI63" s="113"/>
      <c r="AJ63" s="113"/>
      <c r="AK63" s="113"/>
      <c r="AL63" s="113"/>
    </row>
    <row r="64" spans="1:38" x14ac:dyDescent="0.25">
      <c r="A64" s="177"/>
      <c r="B64" s="177"/>
      <c r="C64" s="162"/>
      <c r="D64" s="139"/>
      <c r="E64" s="139"/>
      <c r="F64" s="923"/>
      <c r="G64" s="162"/>
      <c r="H64" s="162"/>
      <c r="I64" s="162"/>
      <c r="J64" s="162"/>
      <c r="K64" s="162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</row>
    <row r="65" spans="1:38" x14ac:dyDescent="0.25">
      <c r="A65" s="177"/>
      <c r="B65" s="177"/>
      <c r="C65" s="162"/>
      <c r="D65" s="139"/>
      <c r="E65" s="139"/>
      <c r="F65" s="923"/>
      <c r="G65" s="162"/>
      <c r="H65" s="162"/>
      <c r="I65" s="162"/>
      <c r="J65" s="162"/>
      <c r="K65" s="162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</row>
    <row r="66" spans="1:38" x14ac:dyDescent="0.25">
      <c r="A66" s="177"/>
      <c r="B66" s="177"/>
      <c r="C66" s="162"/>
      <c r="D66" s="139"/>
      <c r="E66" s="139"/>
      <c r="F66" s="923"/>
      <c r="G66" s="162"/>
      <c r="H66" s="162"/>
      <c r="I66" s="162"/>
      <c r="J66" s="162"/>
      <c r="K66" s="162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</row>
    <row r="67" spans="1:38" x14ac:dyDescent="0.25">
      <c r="A67" s="177"/>
      <c r="B67" s="177"/>
      <c r="C67" s="162"/>
      <c r="D67" s="139"/>
      <c r="E67" s="139"/>
      <c r="F67" s="923"/>
      <c r="G67" s="162"/>
      <c r="H67" s="162"/>
      <c r="I67" s="162"/>
      <c r="J67" s="162"/>
      <c r="K67" s="162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</row>
    <row r="68" spans="1:38" x14ac:dyDescent="0.25">
      <c r="A68" s="177"/>
      <c r="B68" s="177"/>
      <c r="C68" s="182"/>
      <c r="D68" s="182"/>
      <c r="E68" s="182"/>
      <c r="F68" s="981"/>
      <c r="G68" s="182"/>
      <c r="H68" s="162"/>
      <c r="I68" s="162"/>
      <c r="J68" s="162"/>
      <c r="K68" s="162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</row>
    <row r="69" spans="1:38" x14ac:dyDescent="0.25">
      <c r="A69" s="177"/>
      <c r="B69" s="177"/>
      <c r="C69" s="182"/>
      <c r="D69" s="182"/>
      <c r="E69" s="182"/>
      <c r="F69" s="981"/>
      <c r="G69" s="182"/>
      <c r="H69" s="182"/>
      <c r="I69" s="182"/>
      <c r="J69" s="182"/>
      <c r="K69" s="182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</row>
    <row r="70" spans="1:38" x14ac:dyDescent="0.25">
      <c r="A70" s="177"/>
      <c r="B70" s="177"/>
      <c r="C70" s="162"/>
      <c r="D70" s="139"/>
      <c r="E70" s="139"/>
      <c r="F70" s="923"/>
      <c r="G70" s="162"/>
      <c r="H70" s="182"/>
      <c r="I70" s="182"/>
      <c r="J70" s="182"/>
      <c r="K70" s="182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</row>
    <row r="71" spans="1:38" x14ac:dyDescent="0.25">
      <c r="A71" s="177"/>
      <c r="B71" s="177"/>
      <c r="C71" s="162"/>
      <c r="D71" s="139"/>
      <c r="E71" s="139"/>
      <c r="F71" s="923"/>
      <c r="G71" s="162"/>
      <c r="H71" s="162"/>
      <c r="I71" s="162"/>
      <c r="J71" s="162"/>
      <c r="K71" s="162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</row>
    <row r="72" spans="1:38" x14ac:dyDescent="0.25">
      <c r="A72" s="177"/>
      <c r="B72" s="177"/>
      <c r="C72" s="162"/>
      <c r="D72" s="139"/>
      <c r="E72" s="139"/>
      <c r="F72" s="923"/>
      <c r="G72" s="162"/>
      <c r="H72" s="162"/>
      <c r="I72" s="162"/>
      <c r="J72" s="162"/>
      <c r="K72" s="162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</row>
    <row r="73" spans="1:38" x14ac:dyDescent="0.25">
      <c r="A73" s="177"/>
      <c r="B73" s="177"/>
      <c r="C73" s="162"/>
      <c r="D73" s="139"/>
      <c r="E73" s="139"/>
      <c r="F73" s="923"/>
      <c r="G73" s="162"/>
      <c r="H73" s="162"/>
      <c r="I73" s="162"/>
      <c r="J73" s="162"/>
      <c r="K73" s="162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</row>
    <row r="74" spans="1:38" x14ac:dyDescent="0.25">
      <c r="A74" s="177"/>
      <c r="B74" s="177"/>
      <c r="C74" s="162"/>
      <c r="D74" s="139"/>
      <c r="E74" s="139"/>
      <c r="F74" s="923"/>
      <c r="G74" s="162"/>
      <c r="H74" s="162"/>
      <c r="I74" s="162"/>
      <c r="J74" s="162"/>
      <c r="K74" s="162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</row>
    <row r="75" spans="1:38" x14ac:dyDescent="0.25">
      <c r="A75" s="177"/>
      <c r="B75" s="177"/>
      <c r="C75" s="162"/>
      <c r="D75" s="139"/>
      <c r="E75" s="139"/>
      <c r="F75" s="923"/>
      <c r="G75" s="162"/>
      <c r="H75" s="162"/>
      <c r="I75" s="162"/>
      <c r="J75" s="162"/>
      <c r="K75" s="162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</row>
    <row r="76" spans="1:38" x14ac:dyDescent="0.25">
      <c r="A76" s="177"/>
      <c r="B76" s="177"/>
      <c r="C76" s="162"/>
      <c r="D76" s="139"/>
      <c r="E76" s="139"/>
      <c r="F76" s="923"/>
      <c r="G76" s="162"/>
      <c r="H76" s="162"/>
      <c r="I76" s="162"/>
      <c r="J76" s="162"/>
      <c r="K76" s="162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</row>
    <row r="77" spans="1:38" x14ac:dyDescent="0.25">
      <c r="A77" s="177"/>
      <c r="B77" s="177"/>
      <c r="C77" s="162"/>
      <c r="D77" s="139"/>
      <c r="E77" s="139"/>
      <c r="F77" s="923"/>
      <c r="G77" s="162"/>
      <c r="H77" s="162"/>
      <c r="I77" s="162"/>
      <c r="J77" s="162"/>
      <c r="K77" s="162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</row>
    <row r="78" spans="1:38" x14ac:dyDescent="0.25">
      <c r="A78" s="177"/>
      <c r="B78" s="177"/>
      <c r="C78" s="162"/>
      <c r="D78" s="139"/>
      <c r="E78" s="139"/>
      <c r="F78" s="923"/>
      <c r="G78" s="162"/>
      <c r="H78" s="162"/>
      <c r="I78" s="162"/>
      <c r="J78" s="162"/>
      <c r="K78" s="162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</row>
    <row r="79" spans="1:38" x14ac:dyDescent="0.25">
      <c r="A79" s="177"/>
      <c r="B79" s="177"/>
      <c r="C79" s="162"/>
      <c r="D79" s="139"/>
      <c r="E79" s="139"/>
      <c r="F79" s="923"/>
      <c r="G79" s="162"/>
      <c r="H79" s="162"/>
      <c r="I79" s="162"/>
      <c r="J79" s="162"/>
      <c r="K79" s="162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</row>
    <row r="80" spans="1:38" x14ac:dyDescent="0.25">
      <c r="A80" s="177"/>
      <c r="B80" s="177"/>
      <c r="C80" s="162"/>
      <c r="D80" s="139"/>
      <c r="E80" s="139"/>
      <c r="F80" s="923"/>
      <c r="G80" s="162"/>
      <c r="H80" s="162"/>
      <c r="I80" s="162"/>
      <c r="J80" s="162"/>
      <c r="K80" s="162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</row>
    <row r="81" spans="1:38" x14ac:dyDescent="0.25">
      <c r="A81" s="177"/>
      <c r="B81" s="177"/>
      <c r="C81" s="162"/>
      <c r="D81" s="139"/>
      <c r="E81" s="139"/>
      <c r="F81" s="923"/>
      <c r="G81" s="162"/>
      <c r="H81" s="162"/>
      <c r="I81" s="162"/>
      <c r="J81" s="162"/>
      <c r="K81" s="162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3"/>
    </row>
    <row r="82" spans="1:38" x14ac:dyDescent="0.25">
      <c r="A82" s="177"/>
      <c r="B82" s="177"/>
      <c r="C82" s="162"/>
      <c r="D82" s="139"/>
      <c r="E82" s="139"/>
      <c r="F82" s="923"/>
      <c r="G82" s="162"/>
      <c r="H82" s="162"/>
      <c r="I82" s="162"/>
      <c r="J82" s="162"/>
      <c r="K82" s="162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</row>
    <row r="83" spans="1:38" x14ac:dyDescent="0.25">
      <c r="A83" s="177"/>
      <c r="B83" s="177"/>
      <c r="C83" s="177"/>
      <c r="D83" s="142"/>
      <c r="E83" s="142"/>
      <c r="F83" s="962"/>
      <c r="G83" s="177"/>
      <c r="H83" s="162"/>
      <c r="I83" s="162"/>
      <c r="J83" s="162"/>
      <c r="K83" s="162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</row>
    <row r="84" spans="1:38" x14ac:dyDescent="0.25">
      <c r="A84" s="177"/>
      <c r="B84" s="177"/>
      <c r="C84" s="177"/>
      <c r="D84" s="142"/>
      <c r="E84" s="142"/>
      <c r="F84" s="962"/>
      <c r="G84" s="177"/>
      <c r="H84" s="177"/>
      <c r="I84" s="177"/>
      <c r="J84" s="177"/>
      <c r="K84" s="177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</row>
    <row r="85" spans="1:38" x14ac:dyDescent="0.25">
      <c r="A85" s="177"/>
      <c r="B85" s="177"/>
      <c r="C85" s="177"/>
      <c r="D85" s="142"/>
      <c r="E85" s="142"/>
      <c r="F85" s="962"/>
      <c r="G85" s="177"/>
      <c r="H85" s="177"/>
      <c r="I85" s="177"/>
      <c r="J85" s="177"/>
      <c r="K85" s="177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3"/>
      <c r="AL85" s="113"/>
    </row>
    <row r="86" spans="1:38" x14ac:dyDescent="0.25">
      <c r="A86" s="177"/>
      <c r="B86" s="177"/>
      <c r="C86" s="177"/>
      <c r="D86" s="142"/>
      <c r="E86" s="142"/>
      <c r="F86" s="962"/>
      <c r="G86" s="177"/>
      <c r="H86" s="177"/>
      <c r="I86" s="177"/>
      <c r="J86" s="177"/>
      <c r="K86" s="177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</row>
    <row r="87" spans="1:38" x14ac:dyDescent="0.25">
      <c r="A87" s="177"/>
      <c r="B87" s="177"/>
      <c r="C87" s="177"/>
      <c r="D87" s="142"/>
      <c r="E87" s="142"/>
      <c r="F87" s="962"/>
      <c r="G87" s="177"/>
      <c r="H87" s="177"/>
      <c r="I87" s="177"/>
      <c r="J87" s="177"/>
      <c r="K87" s="177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</row>
    <row r="88" spans="1:38" x14ac:dyDescent="0.25">
      <c r="A88" s="177"/>
      <c r="B88" s="177"/>
      <c r="C88" s="177"/>
      <c r="D88" s="142"/>
      <c r="E88" s="142"/>
      <c r="F88" s="962"/>
      <c r="G88" s="177"/>
      <c r="H88" s="177"/>
      <c r="I88" s="177"/>
      <c r="J88" s="177"/>
      <c r="K88" s="177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</row>
    <row r="89" spans="1:38" x14ac:dyDescent="0.25">
      <c r="A89" s="177"/>
      <c r="B89" s="177"/>
      <c r="C89" s="177"/>
      <c r="D89" s="142"/>
      <c r="E89" s="142"/>
      <c r="F89" s="962"/>
      <c r="G89" s="177"/>
      <c r="H89" s="177"/>
      <c r="I89" s="177"/>
      <c r="J89" s="177"/>
      <c r="K89" s="177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13"/>
      <c r="AL89" s="113"/>
    </row>
    <row r="90" spans="1:38" x14ac:dyDescent="0.25">
      <c r="A90" s="177"/>
      <c r="B90" s="177"/>
      <c r="C90" s="177"/>
      <c r="D90" s="142"/>
      <c r="E90" s="142"/>
      <c r="F90" s="962"/>
      <c r="G90" s="177"/>
      <c r="H90" s="177"/>
      <c r="I90" s="177"/>
      <c r="J90" s="177"/>
      <c r="K90" s="177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3"/>
      <c r="AI90" s="113"/>
      <c r="AJ90" s="113"/>
      <c r="AK90" s="113"/>
      <c r="AL90" s="113"/>
    </row>
    <row r="91" spans="1:38" x14ac:dyDescent="0.25">
      <c r="A91" s="177"/>
      <c r="B91" s="177"/>
      <c r="C91" s="177"/>
      <c r="D91" s="178"/>
      <c r="E91" s="178"/>
      <c r="F91" s="962"/>
      <c r="G91" s="177"/>
      <c r="H91" s="177"/>
      <c r="I91" s="177"/>
      <c r="J91" s="177"/>
      <c r="K91" s="177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  <c r="AI91" s="113"/>
      <c r="AJ91" s="113"/>
      <c r="AK91" s="113"/>
      <c r="AL91" s="113"/>
    </row>
    <row r="92" spans="1:38" x14ac:dyDescent="0.25">
      <c r="A92" s="177"/>
      <c r="B92" s="177"/>
      <c r="C92" s="177"/>
      <c r="D92" s="171"/>
      <c r="E92" s="171"/>
      <c r="F92" s="923"/>
      <c r="G92" s="162"/>
      <c r="H92" s="177"/>
      <c r="I92" s="177"/>
      <c r="J92" s="177"/>
      <c r="K92" s="177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</row>
    <row r="93" spans="1:38" x14ac:dyDescent="0.25">
      <c r="A93" s="177"/>
      <c r="B93" s="177"/>
      <c r="C93" s="177"/>
      <c r="D93" s="171"/>
      <c r="E93" s="171"/>
      <c r="F93" s="923"/>
      <c r="G93" s="162"/>
      <c r="H93" s="162"/>
      <c r="I93" s="171"/>
      <c r="J93" s="171"/>
      <c r="K93" s="171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  <c r="AK93" s="113"/>
      <c r="AL93" s="113"/>
    </row>
    <row r="94" spans="1:38" x14ac:dyDescent="0.25">
      <c r="A94" s="177"/>
      <c r="B94" s="177"/>
      <c r="C94" s="177"/>
      <c r="D94" s="171"/>
      <c r="E94" s="171"/>
      <c r="F94" s="923"/>
      <c r="G94" s="162"/>
      <c r="H94" s="162"/>
      <c r="I94" s="171"/>
      <c r="J94" s="171"/>
      <c r="K94" s="171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  <c r="AK94" s="113"/>
      <c r="AL94" s="113"/>
    </row>
    <row r="95" spans="1:38" x14ac:dyDescent="0.25">
      <c r="A95" s="177"/>
      <c r="B95" s="177"/>
      <c r="C95" s="177"/>
      <c r="D95" s="171"/>
      <c r="E95" s="171"/>
      <c r="F95" s="923"/>
      <c r="G95" s="162"/>
      <c r="H95" s="162"/>
      <c r="I95" s="171"/>
      <c r="J95" s="171"/>
      <c r="K95" s="171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  <c r="AI95" s="113"/>
      <c r="AJ95" s="113"/>
      <c r="AK95" s="113"/>
      <c r="AL95" s="113"/>
    </row>
    <row r="96" spans="1:38" x14ac:dyDescent="0.25">
      <c r="A96" s="177"/>
      <c r="B96" s="177"/>
      <c r="C96" s="177"/>
      <c r="D96" s="171"/>
      <c r="E96" s="171"/>
      <c r="F96" s="923"/>
      <c r="G96" s="162"/>
      <c r="H96" s="162"/>
      <c r="I96" s="171"/>
      <c r="J96" s="171"/>
      <c r="K96" s="171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  <c r="AK96" s="113"/>
      <c r="AL96" s="113"/>
    </row>
    <row r="97" spans="1:38" x14ac:dyDescent="0.25">
      <c r="A97" s="177"/>
      <c r="B97" s="177"/>
      <c r="C97" s="177"/>
      <c r="D97" s="171"/>
      <c r="E97" s="171"/>
      <c r="F97" s="923"/>
      <c r="G97" s="162"/>
      <c r="H97" s="162"/>
      <c r="I97" s="171"/>
      <c r="J97" s="171"/>
      <c r="K97" s="171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3"/>
      <c r="AH97" s="113"/>
      <c r="AI97" s="113"/>
      <c r="AJ97" s="113"/>
      <c r="AK97" s="113"/>
      <c r="AL97" s="113"/>
    </row>
    <row r="98" spans="1:38" x14ac:dyDescent="0.25">
      <c r="A98" s="177"/>
      <c r="B98" s="177"/>
      <c r="C98" s="177"/>
      <c r="D98" s="171"/>
      <c r="E98" s="139"/>
      <c r="F98" s="923"/>
      <c r="G98" s="162"/>
      <c r="H98" s="162"/>
      <c r="I98" s="171"/>
      <c r="J98" s="171"/>
      <c r="K98" s="171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3"/>
      <c r="AB98" s="113"/>
      <c r="AC98" s="113"/>
      <c r="AD98" s="113"/>
      <c r="AE98" s="113"/>
      <c r="AF98" s="113"/>
      <c r="AG98" s="113"/>
      <c r="AH98" s="113"/>
      <c r="AI98" s="113"/>
      <c r="AJ98" s="113"/>
      <c r="AK98" s="113"/>
      <c r="AL98" s="113"/>
    </row>
    <row r="99" spans="1:38" x14ac:dyDescent="0.25">
      <c r="A99" s="177"/>
      <c r="B99" s="177"/>
      <c r="C99" s="177"/>
      <c r="D99" s="171"/>
      <c r="E99" s="171"/>
      <c r="F99" s="923"/>
      <c r="G99" s="162"/>
      <c r="H99" s="162"/>
      <c r="I99" s="171"/>
      <c r="J99" s="171"/>
      <c r="K99" s="171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  <c r="AI99" s="113"/>
      <c r="AJ99" s="113"/>
      <c r="AK99" s="113"/>
      <c r="AL99" s="113"/>
    </row>
    <row r="100" spans="1:38" x14ac:dyDescent="0.25">
      <c r="A100" s="177"/>
      <c r="B100" s="177"/>
      <c r="C100" s="177"/>
      <c r="D100" s="171"/>
      <c r="E100" s="171"/>
      <c r="F100" s="923"/>
      <c r="G100" s="162"/>
      <c r="H100" s="162"/>
      <c r="I100" s="171"/>
      <c r="J100" s="171"/>
      <c r="K100" s="171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13"/>
      <c r="AK100" s="113"/>
      <c r="AL100" s="113"/>
    </row>
    <row r="101" spans="1:38" x14ac:dyDescent="0.25">
      <c r="A101" s="177"/>
      <c r="B101" s="177"/>
      <c r="C101" s="162"/>
      <c r="D101" s="171"/>
      <c r="E101" s="171"/>
      <c r="F101" s="923"/>
      <c r="G101" s="162"/>
      <c r="H101" s="162"/>
      <c r="I101" s="171"/>
      <c r="J101" s="171"/>
      <c r="K101" s="171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3"/>
      <c r="AH101" s="113"/>
      <c r="AI101" s="113"/>
      <c r="AJ101" s="113"/>
      <c r="AK101" s="113"/>
      <c r="AL101" s="113"/>
    </row>
    <row r="102" spans="1:38" x14ac:dyDescent="0.25">
      <c r="A102" s="177"/>
      <c r="B102" s="177"/>
      <c r="C102" s="162"/>
      <c r="D102" s="171"/>
      <c r="E102" s="171"/>
      <c r="F102" s="923"/>
      <c r="G102" s="162"/>
      <c r="H102" s="162"/>
      <c r="I102" s="171"/>
      <c r="J102" s="171"/>
      <c r="K102" s="171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13"/>
      <c r="AK102" s="113"/>
      <c r="AL102" s="113"/>
    </row>
    <row r="103" spans="1:38" x14ac:dyDescent="0.25">
      <c r="A103" s="177"/>
      <c r="B103" s="177"/>
      <c r="C103" s="162"/>
      <c r="D103" s="171"/>
      <c r="E103" s="171"/>
      <c r="F103" s="923"/>
      <c r="G103" s="162"/>
      <c r="H103" s="162"/>
      <c r="I103" s="171"/>
      <c r="J103" s="171"/>
      <c r="K103" s="171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13"/>
      <c r="AK103" s="113"/>
      <c r="AL103" s="113"/>
    </row>
    <row r="104" spans="1:38" x14ac:dyDescent="0.25">
      <c r="A104" s="177"/>
      <c r="B104" s="177"/>
      <c r="C104" s="162"/>
      <c r="D104" s="171"/>
      <c r="E104" s="171"/>
      <c r="F104" s="923"/>
      <c r="G104" s="162"/>
      <c r="H104" s="162"/>
      <c r="I104" s="171"/>
      <c r="J104" s="171"/>
      <c r="K104" s="171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13"/>
      <c r="AK104" s="113"/>
      <c r="AL104" s="113"/>
    </row>
    <row r="105" spans="1:38" x14ac:dyDescent="0.25">
      <c r="A105" s="177"/>
      <c r="B105" s="177"/>
      <c r="C105" s="162"/>
      <c r="D105" s="171"/>
      <c r="E105" s="171"/>
      <c r="F105" s="923"/>
      <c r="G105" s="162"/>
      <c r="H105" s="162"/>
      <c r="I105" s="171"/>
      <c r="J105" s="171"/>
      <c r="K105" s="171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</row>
    <row r="106" spans="1:38" x14ac:dyDescent="0.25">
      <c r="A106" s="177"/>
      <c r="B106" s="177"/>
      <c r="C106" s="162"/>
      <c r="D106" s="171"/>
      <c r="E106" s="171"/>
      <c r="F106" s="923"/>
      <c r="G106" s="162"/>
      <c r="H106" s="162"/>
      <c r="I106" s="171"/>
      <c r="J106" s="171"/>
      <c r="K106" s="171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</row>
    <row r="107" spans="1:38" x14ac:dyDescent="0.25">
      <c r="A107" s="177"/>
      <c r="B107" s="177"/>
      <c r="C107" s="162"/>
      <c r="D107" s="171"/>
      <c r="E107" s="171"/>
      <c r="F107" s="923"/>
      <c r="G107" s="162"/>
      <c r="H107" s="162"/>
      <c r="I107" s="171"/>
      <c r="J107" s="171"/>
      <c r="K107" s="171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</row>
    <row r="108" spans="1:38" x14ac:dyDescent="0.25">
      <c r="A108" s="177"/>
      <c r="B108" s="177"/>
      <c r="C108" s="162"/>
      <c r="D108" s="171"/>
      <c r="E108" s="171"/>
      <c r="F108" s="923"/>
      <c r="G108" s="162"/>
      <c r="H108" s="162"/>
      <c r="I108" s="171"/>
      <c r="J108" s="171"/>
      <c r="K108" s="171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  <c r="AF108" s="113"/>
      <c r="AG108" s="113"/>
      <c r="AH108" s="113"/>
      <c r="AI108" s="113"/>
      <c r="AJ108" s="113"/>
      <c r="AK108" s="113"/>
      <c r="AL108" s="113"/>
    </row>
    <row r="109" spans="1:38" x14ac:dyDescent="0.25">
      <c r="A109" s="177"/>
      <c r="B109" s="177"/>
      <c r="C109" s="162"/>
      <c r="D109" s="171"/>
      <c r="E109" s="171"/>
      <c r="F109" s="923"/>
      <c r="G109" s="162"/>
      <c r="H109" s="162"/>
      <c r="I109" s="171"/>
      <c r="J109" s="171"/>
      <c r="K109" s="171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</row>
    <row r="110" spans="1:38" x14ac:dyDescent="0.25">
      <c r="A110" s="177"/>
      <c r="B110" s="177"/>
      <c r="C110" s="162"/>
      <c r="D110" s="171"/>
      <c r="E110" s="171"/>
      <c r="F110" s="923"/>
      <c r="G110" s="162"/>
      <c r="H110" s="162"/>
      <c r="I110" s="171"/>
      <c r="J110" s="171"/>
      <c r="K110" s="171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  <c r="AF110" s="113"/>
      <c r="AG110" s="113"/>
      <c r="AH110" s="113"/>
      <c r="AI110" s="113"/>
      <c r="AJ110" s="113"/>
      <c r="AK110" s="113"/>
      <c r="AL110" s="113"/>
    </row>
    <row r="111" spans="1:38" x14ac:dyDescent="0.25">
      <c r="A111" s="177"/>
      <c r="B111" s="177"/>
      <c r="C111" s="162"/>
      <c r="D111" s="171"/>
      <c r="E111" s="171"/>
      <c r="F111" s="923"/>
      <c r="G111" s="162"/>
      <c r="H111" s="162"/>
      <c r="I111" s="171"/>
      <c r="J111" s="171"/>
      <c r="K111" s="171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  <c r="AF111" s="113"/>
      <c r="AG111" s="113"/>
      <c r="AH111" s="113"/>
      <c r="AI111" s="113"/>
      <c r="AJ111" s="113"/>
      <c r="AK111" s="113"/>
      <c r="AL111" s="113"/>
    </row>
    <row r="112" spans="1:38" x14ac:dyDescent="0.25">
      <c r="A112" s="177"/>
      <c r="B112" s="177"/>
      <c r="C112" s="162"/>
      <c r="D112" s="171"/>
      <c r="E112" s="171"/>
      <c r="F112" s="923"/>
      <c r="G112" s="162"/>
      <c r="H112" s="162"/>
      <c r="I112" s="171"/>
      <c r="J112" s="171"/>
      <c r="K112" s="171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  <c r="AF112" s="113"/>
      <c r="AG112" s="113"/>
      <c r="AH112" s="113"/>
      <c r="AI112" s="113"/>
      <c r="AJ112" s="113"/>
      <c r="AK112" s="113"/>
      <c r="AL112" s="113"/>
    </row>
    <row r="113" spans="1:38" x14ac:dyDescent="0.25">
      <c r="A113" s="177"/>
      <c r="B113" s="177"/>
      <c r="C113" s="162"/>
      <c r="D113" s="171"/>
      <c r="E113" s="171"/>
      <c r="F113" s="923"/>
      <c r="G113" s="162"/>
      <c r="H113" s="162"/>
      <c r="I113" s="171"/>
      <c r="J113" s="171"/>
      <c r="K113" s="171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  <c r="AF113" s="113"/>
      <c r="AG113" s="113"/>
      <c r="AH113" s="113"/>
      <c r="AI113" s="113"/>
      <c r="AJ113" s="113"/>
      <c r="AK113" s="113"/>
      <c r="AL113" s="113"/>
    </row>
    <row r="114" spans="1:38" x14ac:dyDescent="0.25">
      <c r="A114" s="177"/>
      <c r="B114" s="177"/>
      <c r="C114" s="162"/>
      <c r="D114" s="171"/>
      <c r="E114" s="171"/>
      <c r="F114" s="923"/>
      <c r="G114" s="162"/>
      <c r="H114" s="162"/>
      <c r="I114" s="171"/>
      <c r="J114" s="171"/>
      <c r="K114" s="171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  <c r="AF114" s="113"/>
      <c r="AG114" s="113"/>
      <c r="AH114" s="113"/>
      <c r="AI114" s="113"/>
      <c r="AJ114" s="113"/>
      <c r="AK114" s="113"/>
      <c r="AL114" s="113"/>
    </row>
    <row r="115" spans="1:38" x14ac:dyDescent="0.25">
      <c r="A115" s="177"/>
      <c r="B115" s="177"/>
      <c r="C115" s="162"/>
      <c r="D115" s="171"/>
      <c r="E115" s="171"/>
      <c r="F115" s="923"/>
      <c r="G115" s="162"/>
      <c r="H115" s="162"/>
      <c r="I115" s="171"/>
      <c r="J115" s="171"/>
      <c r="K115" s="171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  <c r="AI115" s="113"/>
      <c r="AJ115" s="113"/>
      <c r="AK115" s="113"/>
      <c r="AL115" s="113"/>
    </row>
    <row r="116" spans="1:38" x14ac:dyDescent="0.25">
      <c r="A116" s="183"/>
      <c r="B116" s="183"/>
      <c r="C116" s="162"/>
      <c r="D116" s="139"/>
      <c r="E116" s="171"/>
      <c r="F116" s="923"/>
      <c r="G116" s="162"/>
      <c r="H116" s="162"/>
      <c r="I116" s="171"/>
      <c r="J116" s="171"/>
      <c r="K116" s="171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  <c r="AF116" s="113"/>
      <c r="AG116" s="113"/>
      <c r="AH116" s="113"/>
      <c r="AI116" s="113"/>
      <c r="AJ116" s="113"/>
      <c r="AK116" s="113"/>
      <c r="AL116" s="113"/>
    </row>
    <row r="117" spans="1:38" x14ac:dyDescent="0.25">
      <c r="A117" s="178"/>
      <c r="B117" s="178"/>
      <c r="C117" s="162"/>
      <c r="D117" s="139"/>
      <c r="E117" s="171"/>
      <c r="F117" s="923"/>
      <c r="G117" s="162"/>
      <c r="H117" s="162"/>
      <c r="I117" s="171"/>
      <c r="J117" s="171"/>
      <c r="K117" s="171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  <c r="AF117" s="113"/>
      <c r="AG117" s="113"/>
      <c r="AH117" s="113"/>
      <c r="AI117" s="113"/>
      <c r="AJ117" s="113"/>
      <c r="AK117" s="113"/>
      <c r="AL117" s="113"/>
    </row>
    <row r="118" spans="1:38" x14ac:dyDescent="0.25">
      <c r="A118" s="177"/>
      <c r="B118" s="177"/>
      <c r="C118" s="162"/>
      <c r="D118" s="139"/>
      <c r="E118" s="171"/>
      <c r="F118" s="923"/>
      <c r="G118" s="162"/>
      <c r="H118" s="162"/>
      <c r="I118" s="171"/>
      <c r="J118" s="171"/>
      <c r="K118" s="171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  <c r="AI118" s="113"/>
      <c r="AJ118" s="113"/>
      <c r="AK118" s="113"/>
      <c r="AL118" s="113"/>
    </row>
    <row r="119" spans="1:38" x14ac:dyDescent="0.25">
      <c r="A119" s="177"/>
      <c r="B119" s="177"/>
      <c r="C119" s="162"/>
      <c r="D119" s="171"/>
      <c r="E119" s="171"/>
      <c r="F119" s="923"/>
      <c r="G119" s="162"/>
      <c r="H119" s="162"/>
      <c r="I119" s="171"/>
      <c r="J119" s="171"/>
      <c r="K119" s="171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13"/>
      <c r="AJ119" s="113"/>
      <c r="AK119" s="113"/>
      <c r="AL119" s="113"/>
    </row>
    <row r="120" spans="1:38" x14ac:dyDescent="0.25">
      <c r="A120" s="177"/>
      <c r="B120" s="177"/>
      <c r="C120" s="162"/>
      <c r="D120" s="171"/>
      <c r="E120" s="171"/>
      <c r="F120" s="923"/>
      <c r="G120" s="162"/>
      <c r="H120" s="162"/>
      <c r="I120" s="171"/>
      <c r="J120" s="171"/>
      <c r="K120" s="171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  <c r="AF120" s="113"/>
      <c r="AG120" s="113"/>
      <c r="AH120" s="113"/>
      <c r="AI120" s="113"/>
      <c r="AJ120" s="113"/>
      <c r="AK120" s="113"/>
      <c r="AL120" s="113"/>
    </row>
    <row r="121" spans="1:38" x14ac:dyDescent="0.25">
      <c r="A121" s="177"/>
      <c r="B121" s="177"/>
      <c r="C121" s="162"/>
      <c r="D121" s="171"/>
      <c r="E121" s="171"/>
      <c r="F121" s="923"/>
      <c r="G121" s="162"/>
      <c r="H121" s="162"/>
      <c r="I121" s="171"/>
      <c r="J121" s="171"/>
      <c r="K121" s="171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3"/>
      <c r="AJ121" s="113"/>
      <c r="AK121" s="113"/>
      <c r="AL121" s="113"/>
    </row>
    <row r="122" spans="1:38" x14ac:dyDescent="0.25">
      <c r="A122" s="177"/>
      <c r="B122" s="177"/>
      <c r="C122" s="162"/>
      <c r="D122" s="139"/>
      <c r="E122" s="171"/>
      <c r="F122" s="923"/>
      <c r="G122" s="162"/>
      <c r="H122" s="162"/>
      <c r="I122" s="171"/>
      <c r="J122" s="171"/>
      <c r="K122" s="171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</row>
    <row r="123" spans="1:38" x14ac:dyDescent="0.25">
      <c r="A123" s="177"/>
      <c r="B123" s="177"/>
      <c r="C123" s="162"/>
      <c r="D123" s="139"/>
      <c r="E123" s="171"/>
      <c r="F123" s="923"/>
      <c r="G123" s="162"/>
      <c r="H123" s="162"/>
      <c r="I123" s="171"/>
      <c r="J123" s="171"/>
      <c r="K123" s="171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  <c r="AF123" s="113"/>
      <c r="AG123" s="113"/>
      <c r="AH123" s="113"/>
      <c r="AI123" s="113"/>
      <c r="AJ123" s="113"/>
      <c r="AK123" s="113"/>
      <c r="AL123" s="113"/>
    </row>
    <row r="124" spans="1:38" x14ac:dyDescent="0.25">
      <c r="A124" s="177"/>
      <c r="B124" s="177"/>
      <c r="C124" s="182"/>
      <c r="D124" s="182"/>
      <c r="E124" s="182"/>
      <c r="F124" s="981"/>
      <c r="G124" s="182"/>
      <c r="H124" s="162"/>
      <c r="I124" s="171"/>
      <c r="J124" s="171"/>
      <c r="K124" s="171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F124" s="113"/>
      <c r="AG124" s="113"/>
      <c r="AH124" s="113"/>
      <c r="AI124" s="113"/>
      <c r="AJ124" s="113"/>
      <c r="AK124" s="113"/>
      <c r="AL124" s="113"/>
    </row>
    <row r="125" spans="1:38" x14ac:dyDescent="0.25">
      <c r="A125" s="177"/>
      <c r="B125" s="177"/>
      <c r="C125" s="182"/>
      <c r="D125" s="182"/>
      <c r="E125" s="182"/>
      <c r="F125" s="981"/>
      <c r="G125" s="182"/>
      <c r="H125" s="182"/>
      <c r="I125" s="182"/>
      <c r="J125" s="182"/>
      <c r="K125" s="182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</row>
    <row r="126" spans="1:38" x14ac:dyDescent="0.25">
      <c r="A126" s="177"/>
      <c r="B126" s="177"/>
      <c r="C126" s="162"/>
      <c r="D126" s="171"/>
      <c r="E126" s="171"/>
      <c r="F126" s="923"/>
      <c r="G126" s="162"/>
      <c r="H126" s="182"/>
      <c r="I126" s="182"/>
      <c r="J126" s="182"/>
      <c r="K126" s="182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  <c r="AF126" s="113"/>
      <c r="AG126" s="113"/>
      <c r="AH126" s="113"/>
      <c r="AI126" s="113"/>
      <c r="AJ126" s="113"/>
      <c r="AK126" s="113"/>
      <c r="AL126" s="113"/>
    </row>
    <row r="127" spans="1:38" x14ac:dyDescent="0.25">
      <c r="A127" s="177"/>
      <c r="B127" s="177"/>
      <c r="C127" s="162"/>
      <c r="D127" s="171"/>
      <c r="E127" s="171"/>
      <c r="F127" s="923"/>
      <c r="G127" s="162"/>
      <c r="H127" s="162"/>
      <c r="I127" s="171"/>
      <c r="J127" s="171"/>
      <c r="K127" s="171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  <c r="AI127" s="113"/>
      <c r="AJ127" s="113"/>
      <c r="AK127" s="113"/>
      <c r="AL127" s="113"/>
    </row>
    <row r="128" spans="1:38" x14ac:dyDescent="0.25">
      <c r="A128" s="177"/>
      <c r="B128" s="177"/>
      <c r="C128" s="162"/>
      <c r="D128" s="171"/>
      <c r="E128" s="171"/>
      <c r="F128" s="982"/>
      <c r="G128" s="162"/>
      <c r="H128" s="162"/>
      <c r="I128" s="171"/>
      <c r="J128" s="171"/>
      <c r="K128" s="171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  <c r="AF128" s="113"/>
      <c r="AG128" s="113"/>
      <c r="AH128" s="113"/>
      <c r="AI128" s="113"/>
      <c r="AJ128" s="113"/>
      <c r="AK128" s="113"/>
      <c r="AL128" s="113"/>
    </row>
    <row r="129" spans="1:38" x14ac:dyDescent="0.25">
      <c r="A129" s="177"/>
      <c r="B129" s="177"/>
      <c r="C129" s="162"/>
      <c r="D129" s="171"/>
      <c r="E129" s="171"/>
      <c r="F129" s="982"/>
      <c r="G129" s="162"/>
      <c r="H129" s="171"/>
      <c r="I129" s="171"/>
      <c r="J129" s="171"/>
      <c r="K129" s="171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  <c r="AF129" s="113"/>
      <c r="AG129" s="113"/>
      <c r="AH129" s="113"/>
      <c r="AI129" s="113"/>
      <c r="AJ129" s="113"/>
      <c r="AK129" s="113"/>
      <c r="AL129" s="113"/>
    </row>
    <row r="130" spans="1:38" x14ac:dyDescent="0.25">
      <c r="A130" s="177"/>
      <c r="B130" s="177"/>
      <c r="C130" s="162"/>
      <c r="D130" s="171"/>
      <c r="E130" s="171"/>
      <c r="F130" s="982"/>
      <c r="G130" s="162"/>
      <c r="H130" s="171"/>
      <c r="I130" s="171"/>
      <c r="J130" s="171"/>
      <c r="K130" s="171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  <c r="AA130" s="113"/>
      <c r="AB130" s="113"/>
      <c r="AC130" s="113"/>
      <c r="AD130" s="113"/>
      <c r="AE130" s="113"/>
      <c r="AF130" s="113"/>
      <c r="AG130" s="113"/>
      <c r="AH130" s="113"/>
      <c r="AI130" s="113"/>
      <c r="AJ130" s="113"/>
      <c r="AK130" s="113"/>
      <c r="AL130" s="113"/>
    </row>
    <row r="131" spans="1:38" x14ac:dyDescent="0.25">
      <c r="A131" s="177"/>
      <c r="B131" s="177"/>
      <c r="C131" s="162"/>
      <c r="D131" s="171"/>
      <c r="E131" s="171"/>
      <c r="F131" s="982"/>
      <c r="G131" s="162"/>
      <c r="H131" s="171"/>
      <c r="I131" s="171"/>
      <c r="J131" s="171"/>
      <c r="K131" s="171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3"/>
      <c r="Z131" s="113"/>
      <c r="AA131" s="113"/>
      <c r="AB131" s="113"/>
      <c r="AC131" s="113"/>
      <c r="AD131" s="113"/>
      <c r="AE131" s="113"/>
      <c r="AF131" s="113"/>
      <c r="AG131" s="113"/>
      <c r="AH131" s="113"/>
      <c r="AI131" s="113"/>
      <c r="AJ131" s="113"/>
      <c r="AK131" s="113"/>
      <c r="AL131" s="113"/>
    </row>
    <row r="132" spans="1:38" x14ac:dyDescent="0.25">
      <c r="A132" s="178"/>
      <c r="B132" s="178"/>
      <c r="C132" s="162"/>
      <c r="D132" s="171"/>
      <c r="E132" s="171"/>
      <c r="F132" s="982"/>
      <c r="G132" s="162"/>
      <c r="H132" s="162"/>
      <c r="I132" s="171"/>
      <c r="J132" s="171"/>
      <c r="K132" s="171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3"/>
      <c r="Z132" s="113"/>
      <c r="AA132" s="113"/>
      <c r="AB132" s="113"/>
      <c r="AC132" s="113"/>
      <c r="AD132" s="113"/>
      <c r="AE132" s="113"/>
      <c r="AF132" s="113"/>
      <c r="AG132" s="113"/>
      <c r="AH132" s="113"/>
      <c r="AI132" s="113"/>
      <c r="AJ132" s="113"/>
      <c r="AK132" s="113"/>
      <c r="AL132" s="113"/>
    </row>
    <row r="133" spans="1:38" x14ac:dyDescent="0.25">
      <c r="A133" s="178"/>
      <c r="B133" s="178"/>
      <c r="C133" s="162"/>
      <c r="D133" s="171"/>
      <c r="E133" s="171"/>
      <c r="F133" s="982"/>
      <c r="G133" s="162"/>
      <c r="H133" s="162"/>
      <c r="I133" s="171"/>
      <c r="J133" s="171"/>
      <c r="K133" s="171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3"/>
      <c r="AA133" s="113"/>
      <c r="AB133" s="113"/>
      <c r="AC133" s="113"/>
      <c r="AD133" s="113"/>
      <c r="AE133" s="113"/>
      <c r="AF133" s="113"/>
      <c r="AG133" s="113"/>
      <c r="AH133" s="113"/>
      <c r="AI133" s="113"/>
      <c r="AJ133" s="113"/>
      <c r="AK133" s="113"/>
      <c r="AL133" s="113"/>
    </row>
    <row r="134" spans="1:38" x14ac:dyDescent="0.25">
      <c r="A134" s="178"/>
      <c r="B134" s="178"/>
      <c r="C134" s="162"/>
      <c r="D134" s="171"/>
      <c r="E134" s="171"/>
      <c r="F134" s="982"/>
      <c r="G134" s="162"/>
      <c r="H134" s="162"/>
      <c r="I134" s="171"/>
      <c r="J134" s="171"/>
      <c r="K134" s="171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3"/>
      <c r="Z134" s="113"/>
      <c r="AA134" s="113"/>
      <c r="AB134" s="113"/>
      <c r="AC134" s="113"/>
      <c r="AD134" s="113"/>
      <c r="AE134" s="113"/>
      <c r="AF134" s="113"/>
      <c r="AG134" s="113"/>
      <c r="AH134" s="113"/>
      <c r="AI134" s="113"/>
      <c r="AJ134" s="113"/>
      <c r="AK134" s="113"/>
      <c r="AL134" s="113"/>
    </row>
    <row r="135" spans="1:38" x14ac:dyDescent="0.25">
      <c r="A135" s="178"/>
      <c r="B135" s="178"/>
      <c r="C135" s="162"/>
      <c r="D135" s="171"/>
      <c r="E135" s="171"/>
      <c r="F135" s="982"/>
      <c r="G135" s="162"/>
      <c r="H135" s="162"/>
      <c r="I135" s="171"/>
      <c r="J135" s="171"/>
      <c r="K135" s="171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3"/>
      <c r="AE135" s="113"/>
      <c r="AF135" s="113"/>
      <c r="AG135" s="113"/>
      <c r="AH135" s="113"/>
      <c r="AI135" s="113"/>
      <c r="AJ135" s="113"/>
      <c r="AK135" s="113"/>
      <c r="AL135" s="113"/>
    </row>
    <row r="136" spans="1:38" x14ac:dyDescent="0.25">
      <c r="A136" s="178"/>
      <c r="B136" s="178"/>
      <c r="C136" s="162"/>
      <c r="D136" s="171"/>
      <c r="E136" s="171"/>
      <c r="F136" s="982"/>
      <c r="G136" s="162"/>
      <c r="H136" s="162"/>
      <c r="I136" s="171"/>
      <c r="J136" s="171"/>
      <c r="K136" s="171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113"/>
      <c r="AL136" s="113"/>
    </row>
    <row r="137" spans="1:38" x14ac:dyDescent="0.25">
      <c r="A137" s="178"/>
      <c r="B137" s="178"/>
      <c r="C137" s="162"/>
      <c r="D137" s="171"/>
      <c r="E137" s="171"/>
      <c r="F137" s="982"/>
      <c r="G137" s="162"/>
      <c r="H137" s="162"/>
      <c r="I137" s="171"/>
      <c r="J137" s="171"/>
      <c r="K137" s="171"/>
      <c r="O137" s="113"/>
      <c r="P137" s="113"/>
      <c r="Q137" s="113"/>
      <c r="R137" s="113"/>
      <c r="S137" s="113"/>
      <c r="T137" s="113"/>
      <c r="U137" s="113"/>
      <c r="V137" s="113"/>
      <c r="W137" s="113"/>
      <c r="X137" s="113"/>
      <c r="Y137" s="113"/>
      <c r="Z137" s="113"/>
      <c r="AA137" s="113"/>
      <c r="AB137" s="113"/>
      <c r="AC137" s="113"/>
      <c r="AD137" s="113"/>
      <c r="AE137" s="113"/>
      <c r="AF137" s="113"/>
      <c r="AG137" s="113"/>
      <c r="AH137" s="113"/>
      <c r="AI137" s="113"/>
      <c r="AJ137" s="113"/>
      <c r="AK137" s="113"/>
      <c r="AL137" s="113"/>
    </row>
    <row r="138" spans="1:38" x14ac:dyDescent="0.25">
      <c r="A138" s="178"/>
      <c r="B138" s="178"/>
      <c r="C138" s="162"/>
      <c r="D138" s="171"/>
      <c r="E138" s="171"/>
      <c r="F138" s="982"/>
      <c r="G138" s="162"/>
      <c r="H138" s="162"/>
      <c r="I138" s="171"/>
      <c r="J138" s="171"/>
      <c r="K138" s="171"/>
      <c r="O138" s="113"/>
      <c r="P138" s="113"/>
      <c r="Q138" s="113"/>
      <c r="R138" s="113"/>
      <c r="S138" s="113"/>
      <c r="T138" s="113"/>
      <c r="U138" s="113"/>
      <c r="V138" s="113"/>
      <c r="W138" s="113"/>
      <c r="X138" s="113"/>
      <c r="Y138" s="113"/>
      <c r="Z138" s="113"/>
      <c r="AA138" s="113"/>
      <c r="AB138" s="113"/>
      <c r="AC138" s="113"/>
      <c r="AD138" s="113"/>
      <c r="AE138" s="113"/>
      <c r="AF138" s="113"/>
      <c r="AG138" s="113"/>
      <c r="AH138" s="113"/>
      <c r="AI138" s="113"/>
      <c r="AJ138" s="113"/>
      <c r="AK138" s="113"/>
      <c r="AL138" s="113"/>
    </row>
    <row r="139" spans="1:38" x14ac:dyDescent="0.25">
      <c r="A139" s="178"/>
      <c r="B139" s="178"/>
      <c r="C139" s="162"/>
      <c r="D139" s="171"/>
      <c r="E139" s="171"/>
      <c r="F139" s="982"/>
      <c r="G139" s="171"/>
      <c r="H139" s="162"/>
      <c r="I139" s="171"/>
      <c r="J139" s="171"/>
      <c r="K139" s="171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  <c r="AA139" s="113"/>
      <c r="AB139" s="113"/>
      <c r="AC139" s="113"/>
      <c r="AD139" s="113"/>
      <c r="AE139" s="113"/>
      <c r="AF139" s="113"/>
      <c r="AG139" s="113"/>
      <c r="AH139" s="113"/>
      <c r="AI139" s="113"/>
      <c r="AJ139" s="113"/>
      <c r="AK139" s="113"/>
      <c r="AL139" s="113"/>
    </row>
    <row r="140" spans="1:38" x14ac:dyDescent="0.25">
      <c r="A140" s="178"/>
      <c r="B140" s="178"/>
      <c r="C140" s="55"/>
      <c r="D140" s="184"/>
      <c r="E140" s="171"/>
      <c r="F140" s="983"/>
      <c r="G140" s="185"/>
      <c r="H140" s="171"/>
      <c r="I140" s="171"/>
      <c r="J140" s="171"/>
      <c r="K140" s="171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3"/>
      <c r="Z140" s="113"/>
      <c r="AA140" s="113"/>
      <c r="AB140" s="113"/>
      <c r="AC140" s="113"/>
      <c r="AD140" s="113"/>
      <c r="AE140" s="113"/>
      <c r="AF140" s="113"/>
      <c r="AG140" s="113"/>
      <c r="AH140" s="113"/>
      <c r="AI140" s="113"/>
      <c r="AJ140" s="113"/>
      <c r="AK140" s="113"/>
      <c r="AL140" s="113"/>
    </row>
    <row r="141" spans="1:38" x14ac:dyDescent="0.25">
      <c r="A141" s="178"/>
      <c r="B141" s="178"/>
      <c r="C141" s="55"/>
      <c r="D141" s="171"/>
      <c r="E141" s="171"/>
      <c r="F141" s="983"/>
      <c r="G141" s="185"/>
      <c r="H141" s="55"/>
      <c r="I141" s="171"/>
      <c r="J141" s="171"/>
      <c r="K141" s="171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  <c r="AA141" s="113"/>
      <c r="AB141" s="113"/>
      <c r="AC141" s="113"/>
      <c r="AD141" s="113"/>
      <c r="AE141" s="113"/>
      <c r="AF141" s="113"/>
      <c r="AG141" s="113"/>
      <c r="AH141" s="113"/>
      <c r="AI141" s="113"/>
      <c r="AJ141" s="113"/>
      <c r="AK141" s="113"/>
      <c r="AL141" s="113"/>
    </row>
    <row r="142" spans="1:38" x14ac:dyDescent="0.25">
      <c r="A142" s="113"/>
      <c r="B142" s="208"/>
      <c r="C142" s="113"/>
      <c r="D142" s="113"/>
      <c r="E142" s="113"/>
      <c r="F142" s="125"/>
      <c r="G142" s="113"/>
      <c r="H142" s="113"/>
      <c r="I142" s="113"/>
      <c r="J142" s="113"/>
      <c r="K142" s="208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  <c r="AF142" s="113"/>
      <c r="AG142" s="113"/>
      <c r="AH142" s="113"/>
      <c r="AI142" s="113"/>
      <c r="AJ142" s="113"/>
      <c r="AK142" s="113"/>
      <c r="AL142" s="113"/>
    </row>
    <row r="143" spans="1:38" x14ac:dyDescent="0.25">
      <c r="A143" s="113"/>
      <c r="B143" s="208"/>
      <c r="C143" s="113"/>
      <c r="D143" s="113"/>
      <c r="E143" s="113"/>
      <c r="F143" s="125"/>
      <c r="G143" s="113"/>
      <c r="H143" s="113"/>
      <c r="I143" s="113"/>
      <c r="J143" s="113"/>
      <c r="K143" s="208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3"/>
      <c r="Z143" s="113"/>
      <c r="AA143" s="113"/>
      <c r="AB143" s="113"/>
      <c r="AC143" s="113"/>
      <c r="AD143" s="113"/>
      <c r="AE143" s="113"/>
      <c r="AF143" s="113"/>
      <c r="AG143" s="113"/>
      <c r="AH143" s="113"/>
      <c r="AI143" s="113"/>
      <c r="AJ143" s="113"/>
      <c r="AK143" s="113"/>
      <c r="AL143" s="113"/>
    </row>
    <row r="144" spans="1:38" x14ac:dyDescent="0.25">
      <c r="A144" s="113"/>
      <c r="B144" s="208"/>
      <c r="C144" s="113"/>
      <c r="D144" s="113"/>
      <c r="E144" s="113"/>
      <c r="F144" s="125"/>
      <c r="G144" s="113"/>
      <c r="H144" s="113"/>
      <c r="I144" s="113"/>
      <c r="J144" s="113"/>
      <c r="K144" s="208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  <c r="AF144" s="113"/>
      <c r="AG144" s="113"/>
      <c r="AH144" s="113"/>
      <c r="AI144" s="113"/>
      <c r="AJ144" s="113"/>
      <c r="AK144" s="113"/>
      <c r="AL144" s="113"/>
    </row>
    <row r="145" spans="1:38" x14ac:dyDescent="0.25">
      <c r="A145" s="113"/>
      <c r="B145" s="208"/>
      <c r="C145" s="113"/>
      <c r="D145" s="113"/>
      <c r="E145" s="113"/>
      <c r="F145" s="125"/>
      <c r="G145" s="113"/>
      <c r="H145" s="113"/>
      <c r="I145" s="113"/>
      <c r="J145" s="113"/>
      <c r="K145" s="208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  <c r="Z145" s="113"/>
      <c r="AA145" s="113"/>
      <c r="AB145" s="113"/>
      <c r="AC145" s="113"/>
      <c r="AD145" s="113"/>
      <c r="AE145" s="113"/>
      <c r="AF145" s="113"/>
      <c r="AG145" s="113"/>
      <c r="AH145" s="113"/>
      <c r="AI145" s="113"/>
      <c r="AJ145" s="113"/>
      <c r="AK145" s="113"/>
      <c r="AL145" s="113"/>
    </row>
    <row r="146" spans="1:38" x14ac:dyDescent="0.25">
      <c r="A146" s="113"/>
      <c r="B146" s="208"/>
      <c r="C146" s="113"/>
      <c r="D146" s="113"/>
      <c r="E146" s="113"/>
      <c r="F146" s="125"/>
      <c r="G146" s="113"/>
      <c r="H146" s="113"/>
      <c r="I146" s="113"/>
      <c r="J146" s="113"/>
      <c r="K146" s="208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  <c r="AF146" s="113"/>
      <c r="AG146" s="113"/>
      <c r="AH146" s="113"/>
      <c r="AI146" s="113"/>
      <c r="AJ146" s="113"/>
      <c r="AK146" s="113"/>
      <c r="AL146" s="113"/>
    </row>
    <row r="147" spans="1:38" x14ac:dyDescent="0.25">
      <c r="A147" s="113"/>
      <c r="B147" s="208"/>
      <c r="C147" s="113"/>
      <c r="D147" s="113"/>
      <c r="E147" s="113"/>
      <c r="F147" s="125"/>
      <c r="G147" s="113"/>
      <c r="H147" s="113"/>
      <c r="I147" s="113"/>
      <c r="J147" s="113"/>
      <c r="K147" s="208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  <c r="AA147" s="113"/>
      <c r="AB147" s="113"/>
      <c r="AC147" s="113"/>
      <c r="AD147" s="113"/>
      <c r="AE147" s="113"/>
      <c r="AF147" s="113"/>
      <c r="AG147" s="113"/>
      <c r="AH147" s="113"/>
      <c r="AI147" s="113"/>
      <c r="AJ147" s="113"/>
      <c r="AK147" s="113"/>
      <c r="AL147" s="113"/>
    </row>
    <row r="148" spans="1:38" x14ac:dyDescent="0.25">
      <c r="A148" s="113"/>
      <c r="B148" s="208"/>
      <c r="C148" s="113"/>
      <c r="D148" s="113"/>
      <c r="E148" s="113"/>
      <c r="F148" s="125"/>
      <c r="G148" s="113"/>
      <c r="H148" s="113"/>
      <c r="I148" s="113"/>
      <c r="J148" s="113"/>
      <c r="K148" s="208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  <c r="AA148" s="113"/>
      <c r="AB148" s="113"/>
      <c r="AC148" s="113"/>
      <c r="AD148" s="113"/>
      <c r="AE148" s="113"/>
      <c r="AF148" s="113"/>
      <c r="AG148" s="113"/>
      <c r="AH148" s="113"/>
      <c r="AI148" s="113"/>
      <c r="AJ148" s="113"/>
      <c r="AK148" s="113"/>
      <c r="AL148" s="113"/>
    </row>
    <row r="149" spans="1:38" x14ac:dyDescent="0.25">
      <c r="A149" s="113"/>
      <c r="B149" s="208"/>
      <c r="C149" s="113"/>
      <c r="D149" s="113"/>
      <c r="E149" s="113"/>
      <c r="F149" s="125"/>
      <c r="G149" s="113"/>
      <c r="H149" s="113"/>
      <c r="I149" s="113"/>
      <c r="J149" s="113"/>
      <c r="K149" s="208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  <c r="AA149" s="113"/>
      <c r="AB149" s="113"/>
      <c r="AC149" s="113"/>
      <c r="AD149" s="113"/>
      <c r="AE149" s="113"/>
      <c r="AF149" s="113"/>
      <c r="AG149" s="113"/>
      <c r="AH149" s="113"/>
      <c r="AI149" s="113"/>
      <c r="AJ149" s="113"/>
      <c r="AK149" s="113"/>
      <c r="AL149" s="113"/>
    </row>
    <row r="150" spans="1:38" x14ac:dyDescent="0.25">
      <c r="A150" s="113"/>
      <c r="B150" s="208"/>
      <c r="C150" s="113"/>
      <c r="D150" s="113"/>
      <c r="E150" s="113"/>
      <c r="F150" s="125"/>
      <c r="G150" s="113"/>
      <c r="H150" s="113"/>
      <c r="I150" s="113"/>
      <c r="J150" s="113"/>
      <c r="K150" s="208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  <c r="AF150" s="113"/>
      <c r="AG150" s="113"/>
      <c r="AH150" s="113"/>
      <c r="AI150" s="113"/>
      <c r="AJ150" s="113"/>
      <c r="AK150" s="113"/>
      <c r="AL150" s="113"/>
    </row>
    <row r="151" spans="1:38" x14ac:dyDescent="0.25">
      <c r="A151" s="113"/>
      <c r="B151" s="208"/>
      <c r="C151" s="113"/>
      <c r="D151" s="113"/>
      <c r="E151" s="113"/>
      <c r="F151" s="125"/>
      <c r="G151" s="113"/>
      <c r="H151" s="113"/>
      <c r="I151" s="113"/>
      <c r="J151" s="113"/>
      <c r="K151" s="208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</row>
    <row r="152" spans="1:38" x14ac:dyDescent="0.25">
      <c r="A152" s="113"/>
      <c r="B152" s="208"/>
      <c r="C152" s="113"/>
      <c r="D152" s="113"/>
      <c r="E152" s="113"/>
      <c r="F152" s="125"/>
      <c r="G152" s="113"/>
      <c r="H152" s="113"/>
      <c r="I152" s="113"/>
      <c r="J152" s="113"/>
      <c r="K152" s="208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13"/>
      <c r="AK152" s="113"/>
      <c r="AL152" s="113"/>
    </row>
    <row r="153" spans="1:38" x14ac:dyDescent="0.25">
      <c r="A153" s="113"/>
      <c r="B153" s="208"/>
      <c r="C153" s="113"/>
      <c r="D153" s="113"/>
      <c r="E153" s="113"/>
      <c r="F153" s="125"/>
      <c r="G153" s="113"/>
      <c r="H153" s="113"/>
      <c r="I153" s="113"/>
      <c r="J153" s="113"/>
      <c r="K153" s="208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  <c r="AF153" s="113"/>
      <c r="AG153" s="113"/>
      <c r="AH153" s="113"/>
      <c r="AI153" s="113"/>
      <c r="AJ153" s="113"/>
      <c r="AK153" s="113"/>
      <c r="AL153" s="113"/>
    </row>
    <row r="154" spans="1:38" x14ac:dyDescent="0.25">
      <c r="A154" s="113"/>
      <c r="B154" s="208"/>
      <c r="C154" s="113"/>
      <c r="D154" s="113"/>
      <c r="E154" s="113"/>
      <c r="F154" s="125"/>
      <c r="G154" s="113"/>
      <c r="H154" s="113"/>
      <c r="I154" s="113"/>
      <c r="J154" s="113"/>
      <c r="K154" s="208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  <c r="AA154" s="113"/>
      <c r="AB154" s="113"/>
      <c r="AC154" s="113"/>
      <c r="AD154" s="113"/>
      <c r="AE154" s="113"/>
      <c r="AF154" s="113"/>
      <c r="AG154" s="113"/>
      <c r="AH154" s="113"/>
      <c r="AI154" s="113"/>
      <c r="AJ154" s="113"/>
      <c r="AK154" s="113"/>
      <c r="AL154" s="113"/>
    </row>
    <row r="155" spans="1:38" x14ac:dyDescent="0.25">
      <c r="A155" s="113"/>
      <c r="B155" s="208"/>
      <c r="C155" s="113"/>
      <c r="D155" s="113"/>
      <c r="E155" s="113"/>
      <c r="F155" s="125"/>
      <c r="G155" s="113"/>
      <c r="H155" s="113"/>
      <c r="I155" s="113"/>
      <c r="J155" s="113"/>
      <c r="K155" s="208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3"/>
      <c r="AK155" s="113"/>
      <c r="AL155" s="113"/>
    </row>
    <row r="156" spans="1:38" x14ac:dyDescent="0.25">
      <c r="A156" s="113"/>
      <c r="B156" s="208"/>
      <c r="C156" s="113"/>
      <c r="D156" s="113"/>
      <c r="E156" s="113"/>
      <c r="F156" s="125"/>
      <c r="G156" s="113"/>
      <c r="H156" s="113"/>
      <c r="I156" s="113"/>
      <c r="J156" s="113"/>
      <c r="K156" s="208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  <c r="AF156" s="113"/>
      <c r="AG156" s="113"/>
      <c r="AH156" s="113"/>
      <c r="AI156" s="113"/>
      <c r="AJ156" s="113"/>
      <c r="AK156" s="113"/>
      <c r="AL156" s="113"/>
    </row>
    <row r="157" spans="1:38" x14ac:dyDescent="0.25">
      <c r="A157" s="113"/>
      <c r="B157" s="208"/>
      <c r="C157" s="113"/>
      <c r="D157" s="113"/>
      <c r="E157" s="113"/>
      <c r="F157" s="125"/>
      <c r="G157" s="113"/>
      <c r="H157" s="113"/>
      <c r="I157" s="113"/>
      <c r="J157" s="113"/>
      <c r="K157" s="208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  <c r="AA157" s="113"/>
      <c r="AB157" s="113"/>
      <c r="AC157" s="113"/>
      <c r="AD157" s="113"/>
      <c r="AE157" s="113"/>
      <c r="AF157" s="113"/>
      <c r="AG157" s="113"/>
      <c r="AH157" s="113"/>
      <c r="AI157" s="113"/>
      <c r="AJ157" s="113"/>
      <c r="AK157" s="113"/>
      <c r="AL157" s="113"/>
    </row>
    <row r="158" spans="1:38" x14ac:dyDescent="0.25">
      <c r="A158" s="113"/>
      <c r="B158" s="208"/>
      <c r="C158" s="113"/>
      <c r="D158" s="113"/>
      <c r="E158" s="113"/>
      <c r="F158" s="125"/>
      <c r="G158" s="113"/>
      <c r="H158" s="113"/>
      <c r="I158" s="113"/>
      <c r="J158" s="113"/>
      <c r="K158" s="208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  <c r="AA158" s="113"/>
      <c r="AB158" s="113"/>
      <c r="AC158" s="113"/>
      <c r="AD158" s="113"/>
      <c r="AE158" s="113"/>
      <c r="AF158" s="113"/>
      <c r="AG158" s="113"/>
      <c r="AH158" s="113"/>
      <c r="AI158" s="113"/>
      <c r="AJ158" s="113"/>
      <c r="AK158" s="113"/>
      <c r="AL158" s="113"/>
    </row>
    <row r="159" spans="1:38" x14ac:dyDescent="0.25">
      <c r="A159" s="113"/>
      <c r="B159" s="208"/>
      <c r="C159" s="113"/>
      <c r="D159" s="113"/>
      <c r="E159" s="113"/>
      <c r="F159" s="125"/>
      <c r="G159" s="113"/>
      <c r="H159" s="113"/>
      <c r="I159" s="113"/>
      <c r="J159" s="113"/>
      <c r="K159" s="208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3"/>
    </row>
    <row r="160" spans="1:38" x14ac:dyDescent="0.25">
      <c r="A160" s="113"/>
      <c r="B160" s="208"/>
      <c r="C160" s="113"/>
      <c r="D160" s="113"/>
      <c r="E160" s="113"/>
      <c r="F160" s="125"/>
      <c r="G160" s="113"/>
      <c r="H160" s="113"/>
      <c r="I160" s="113"/>
      <c r="J160" s="113"/>
      <c r="K160" s="208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  <c r="AF160" s="113"/>
      <c r="AG160" s="113"/>
      <c r="AH160" s="113"/>
      <c r="AI160" s="113"/>
      <c r="AJ160" s="113"/>
      <c r="AK160" s="113"/>
      <c r="AL160" s="113"/>
    </row>
    <row r="161" spans="1:38" x14ac:dyDescent="0.25">
      <c r="A161" s="113"/>
      <c r="B161" s="208"/>
      <c r="C161" s="113"/>
      <c r="D161" s="113"/>
      <c r="E161" s="113"/>
      <c r="F161" s="125"/>
      <c r="G161" s="113"/>
      <c r="H161" s="113"/>
      <c r="I161" s="113"/>
      <c r="J161" s="113"/>
      <c r="K161" s="208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  <c r="AA161" s="113"/>
      <c r="AB161" s="113"/>
      <c r="AC161" s="113"/>
      <c r="AD161" s="113"/>
      <c r="AE161" s="113"/>
      <c r="AF161" s="113"/>
      <c r="AG161" s="113"/>
      <c r="AH161" s="113"/>
      <c r="AI161" s="113"/>
      <c r="AJ161" s="113"/>
      <c r="AK161" s="113"/>
      <c r="AL161" s="113"/>
    </row>
    <row r="162" spans="1:38" x14ac:dyDescent="0.25">
      <c r="A162" s="113"/>
      <c r="B162" s="208"/>
      <c r="C162" s="113"/>
      <c r="D162" s="113"/>
      <c r="E162" s="113"/>
      <c r="F162" s="125"/>
      <c r="G162" s="113"/>
      <c r="H162" s="113"/>
      <c r="I162" s="113"/>
      <c r="J162" s="113"/>
      <c r="K162" s="208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  <c r="W162" s="113"/>
      <c r="X162" s="113"/>
      <c r="Y162" s="113"/>
      <c r="Z162" s="113"/>
      <c r="AA162" s="113"/>
      <c r="AB162" s="113"/>
      <c r="AC162" s="113"/>
      <c r="AD162" s="113"/>
      <c r="AE162" s="113"/>
      <c r="AF162" s="113"/>
      <c r="AG162" s="113"/>
      <c r="AH162" s="113"/>
      <c r="AI162" s="113"/>
      <c r="AJ162" s="113"/>
      <c r="AK162" s="113"/>
      <c r="AL162" s="113"/>
    </row>
    <row r="163" spans="1:38" x14ac:dyDescent="0.25">
      <c r="A163" s="113"/>
      <c r="B163" s="208"/>
      <c r="C163" s="113"/>
      <c r="D163" s="113"/>
      <c r="E163" s="113"/>
      <c r="F163" s="125"/>
      <c r="G163" s="113"/>
      <c r="H163" s="113"/>
      <c r="I163" s="113"/>
      <c r="J163" s="113"/>
      <c r="K163" s="208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</row>
    <row r="164" spans="1:38" x14ac:dyDescent="0.25">
      <c r="A164" s="113"/>
      <c r="B164" s="208"/>
      <c r="C164" s="113"/>
      <c r="D164" s="113"/>
      <c r="E164" s="113"/>
      <c r="F164" s="125"/>
      <c r="G164" s="113"/>
      <c r="H164" s="113"/>
      <c r="I164" s="113"/>
      <c r="J164" s="113"/>
      <c r="K164" s="208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  <c r="AF164" s="113"/>
      <c r="AG164" s="113"/>
      <c r="AH164" s="113"/>
      <c r="AI164" s="113"/>
      <c r="AJ164" s="113"/>
      <c r="AK164" s="113"/>
      <c r="AL164" s="113"/>
    </row>
    <row r="165" spans="1:38" x14ac:dyDescent="0.25">
      <c r="A165" s="113"/>
      <c r="B165" s="208"/>
      <c r="C165" s="113"/>
      <c r="D165" s="113"/>
      <c r="E165" s="113"/>
      <c r="F165" s="125"/>
      <c r="G165" s="113"/>
      <c r="H165" s="113"/>
      <c r="I165" s="113"/>
      <c r="J165" s="113"/>
      <c r="K165" s="208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  <c r="AD165" s="113"/>
      <c r="AE165" s="113"/>
      <c r="AF165" s="113"/>
      <c r="AG165" s="113"/>
      <c r="AH165" s="113"/>
      <c r="AI165" s="113"/>
      <c r="AJ165" s="113"/>
      <c r="AK165" s="113"/>
      <c r="AL165" s="113"/>
    </row>
    <row r="166" spans="1:38" x14ac:dyDescent="0.25">
      <c r="A166" s="113"/>
      <c r="B166" s="208"/>
      <c r="C166" s="113"/>
      <c r="D166" s="113"/>
      <c r="E166" s="113"/>
      <c r="F166" s="125"/>
      <c r="G166" s="113"/>
      <c r="H166" s="113"/>
      <c r="I166" s="113"/>
      <c r="J166" s="113"/>
      <c r="K166" s="208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  <c r="AA166" s="113"/>
      <c r="AB166" s="113"/>
      <c r="AC166" s="113"/>
      <c r="AD166" s="113"/>
      <c r="AE166" s="113"/>
      <c r="AF166" s="113"/>
      <c r="AG166" s="113"/>
      <c r="AH166" s="113"/>
      <c r="AI166" s="113"/>
      <c r="AJ166" s="113"/>
      <c r="AK166" s="113"/>
      <c r="AL166" s="113"/>
    </row>
    <row r="167" spans="1:38" x14ac:dyDescent="0.25">
      <c r="A167" s="113"/>
      <c r="B167" s="208"/>
      <c r="C167" s="113"/>
      <c r="D167" s="113"/>
      <c r="E167" s="113"/>
      <c r="F167" s="125"/>
      <c r="G167" s="113"/>
      <c r="H167" s="113"/>
      <c r="I167" s="113"/>
      <c r="J167" s="113"/>
      <c r="K167" s="208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3"/>
      <c r="AK167" s="113"/>
      <c r="AL167" s="113"/>
    </row>
    <row r="168" spans="1:38" x14ac:dyDescent="0.25">
      <c r="A168" s="113"/>
      <c r="B168" s="208"/>
      <c r="C168" s="113"/>
      <c r="D168" s="113"/>
      <c r="E168" s="113"/>
      <c r="F168" s="125"/>
      <c r="G168" s="113"/>
      <c r="H168" s="113"/>
      <c r="I168" s="113"/>
      <c r="J168" s="113"/>
      <c r="K168" s="208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  <c r="AA168" s="113"/>
      <c r="AB168" s="113"/>
      <c r="AC168" s="113"/>
      <c r="AD168" s="113"/>
      <c r="AE168" s="113"/>
      <c r="AF168" s="113"/>
      <c r="AG168" s="113"/>
      <c r="AH168" s="113"/>
      <c r="AI168" s="113"/>
      <c r="AJ168" s="113"/>
      <c r="AK168" s="113"/>
      <c r="AL168" s="113"/>
    </row>
    <row r="169" spans="1:38" x14ac:dyDescent="0.25">
      <c r="A169" s="113"/>
      <c r="B169" s="208"/>
      <c r="C169" s="113"/>
      <c r="D169" s="113"/>
      <c r="E169" s="113"/>
      <c r="F169" s="125"/>
      <c r="G169" s="113"/>
      <c r="H169" s="113"/>
      <c r="I169" s="113"/>
      <c r="J169" s="113"/>
      <c r="K169" s="208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  <c r="AF169" s="113"/>
      <c r="AG169" s="113"/>
      <c r="AH169" s="113"/>
      <c r="AI169" s="113"/>
      <c r="AJ169" s="113"/>
      <c r="AK169" s="113"/>
      <c r="AL169" s="113"/>
    </row>
    <row r="170" spans="1:38" x14ac:dyDescent="0.25">
      <c r="A170" s="113"/>
      <c r="B170" s="208"/>
      <c r="C170" s="113"/>
      <c r="D170" s="113"/>
      <c r="E170" s="113"/>
      <c r="F170" s="125"/>
      <c r="G170" s="113"/>
      <c r="H170" s="113"/>
      <c r="I170" s="113"/>
      <c r="J170" s="113"/>
      <c r="K170" s="208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  <c r="AA170" s="113"/>
      <c r="AB170" s="113"/>
      <c r="AC170" s="113"/>
      <c r="AD170" s="113"/>
      <c r="AE170" s="113"/>
      <c r="AF170" s="113"/>
      <c r="AG170" s="113"/>
      <c r="AH170" s="113"/>
      <c r="AI170" s="113"/>
      <c r="AJ170" s="113"/>
      <c r="AK170" s="113"/>
      <c r="AL170" s="113"/>
    </row>
    <row r="171" spans="1:38" x14ac:dyDescent="0.25">
      <c r="A171" s="113"/>
      <c r="B171" s="208"/>
      <c r="C171" s="113"/>
      <c r="D171" s="113"/>
      <c r="E171" s="113"/>
      <c r="F171" s="125"/>
      <c r="G171" s="113"/>
      <c r="H171" s="113"/>
      <c r="I171" s="113"/>
      <c r="J171" s="113"/>
      <c r="K171" s="208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  <c r="AA171" s="113"/>
      <c r="AB171" s="113"/>
      <c r="AC171" s="113"/>
      <c r="AD171" s="113"/>
      <c r="AE171" s="113"/>
      <c r="AF171" s="113"/>
      <c r="AG171" s="113"/>
      <c r="AH171" s="113"/>
      <c r="AI171" s="113"/>
      <c r="AJ171" s="113"/>
      <c r="AK171" s="113"/>
      <c r="AL171" s="113"/>
    </row>
    <row r="172" spans="1:38" x14ac:dyDescent="0.25">
      <c r="A172" s="113"/>
      <c r="B172" s="208"/>
      <c r="C172" s="113"/>
      <c r="D172" s="113"/>
      <c r="E172" s="113"/>
      <c r="F172" s="125"/>
      <c r="G172" s="113"/>
      <c r="H172" s="113"/>
      <c r="I172" s="113"/>
      <c r="J172" s="113"/>
      <c r="K172" s="208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3"/>
      <c r="AB172" s="113"/>
      <c r="AC172" s="113"/>
      <c r="AD172" s="113"/>
      <c r="AE172" s="113"/>
      <c r="AF172" s="113"/>
      <c r="AG172" s="113"/>
      <c r="AH172" s="113"/>
      <c r="AI172" s="113"/>
      <c r="AJ172" s="113"/>
      <c r="AK172" s="113"/>
      <c r="AL172" s="113"/>
    </row>
    <row r="173" spans="1:38" x14ac:dyDescent="0.25">
      <c r="A173" s="113"/>
      <c r="B173" s="208"/>
      <c r="C173" s="113"/>
      <c r="D173" s="113"/>
      <c r="E173" s="113"/>
      <c r="F173" s="125"/>
      <c r="G173" s="113"/>
      <c r="H173" s="113"/>
      <c r="I173" s="113"/>
      <c r="J173" s="113"/>
      <c r="K173" s="208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  <c r="AA173" s="113"/>
      <c r="AB173" s="113"/>
      <c r="AC173" s="113"/>
      <c r="AD173" s="113"/>
      <c r="AE173" s="113"/>
      <c r="AF173" s="113"/>
      <c r="AG173" s="113"/>
      <c r="AH173" s="113"/>
      <c r="AI173" s="113"/>
      <c r="AJ173" s="113"/>
      <c r="AK173" s="113"/>
      <c r="AL173" s="113"/>
    </row>
    <row r="174" spans="1:38" x14ac:dyDescent="0.25">
      <c r="A174" s="113"/>
      <c r="B174" s="208"/>
      <c r="C174" s="113"/>
      <c r="D174" s="113"/>
      <c r="E174" s="113"/>
      <c r="F174" s="125"/>
      <c r="G174" s="113"/>
      <c r="H174" s="113"/>
      <c r="I174" s="113"/>
      <c r="J174" s="113"/>
      <c r="K174" s="208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  <c r="AA174" s="113"/>
      <c r="AB174" s="113"/>
      <c r="AC174" s="113"/>
      <c r="AD174" s="113"/>
      <c r="AE174" s="113"/>
      <c r="AF174" s="113"/>
      <c r="AG174" s="113"/>
      <c r="AH174" s="113"/>
      <c r="AI174" s="113"/>
      <c r="AJ174" s="113"/>
      <c r="AK174" s="113"/>
      <c r="AL174" s="113"/>
    </row>
    <row r="175" spans="1:38" x14ac:dyDescent="0.25">
      <c r="A175" s="113"/>
      <c r="B175" s="208"/>
      <c r="C175" s="113"/>
      <c r="D175" s="113"/>
      <c r="E175" s="113"/>
      <c r="F175" s="125"/>
      <c r="G175" s="113"/>
      <c r="H175" s="113"/>
      <c r="I175" s="113"/>
      <c r="J175" s="113"/>
      <c r="K175" s="208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  <c r="AA175" s="113"/>
      <c r="AB175" s="113"/>
      <c r="AC175" s="113"/>
      <c r="AD175" s="113"/>
      <c r="AE175" s="113"/>
      <c r="AF175" s="113"/>
      <c r="AG175" s="113"/>
      <c r="AH175" s="113"/>
      <c r="AI175" s="113"/>
      <c r="AJ175" s="113"/>
      <c r="AK175" s="113"/>
      <c r="AL175" s="113"/>
    </row>
    <row r="176" spans="1:38" x14ac:dyDescent="0.25">
      <c r="A176" s="113"/>
      <c r="B176" s="208"/>
      <c r="C176" s="113"/>
      <c r="D176" s="113"/>
      <c r="E176" s="113"/>
      <c r="F176" s="125"/>
      <c r="G176" s="113"/>
      <c r="H176" s="113"/>
      <c r="I176" s="113"/>
      <c r="J176" s="113"/>
      <c r="K176" s="208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  <c r="AA176" s="113"/>
      <c r="AB176" s="113"/>
      <c r="AC176" s="113"/>
      <c r="AD176" s="113"/>
      <c r="AE176" s="113"/>
      <c r="AF176" s="113"/>
      <c r="AG176" s="113"/>
      <c r="AH176" s="113"/>
      <c r="AI176" s="113"/>
      <c r="AJ176" s="113"/>
      <c r="AK176" s="113"/>
      <c r="AL176" s="113"/>
    </row>
    <row r="177" spans="1:38" x14ac:dyDescent="0.25">
      <c r="A177" s="113"/>
      <c r="B177" s="208"/>
      <c r="C177" s="113"/>
      <c r="D177" s="113"/>
      <c r="E177" s="113"/>
      <c r="F177" s="125"/>
      <c r="G177" s="113"/>
      <c r="H177" s="113"/>
      <c r="I177" s="113"/>
      <c r="J177" s="113"/>
      <c r="K177" s="208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  <c r="AF177" s="113"/>
      <c r="AG177" s="113"/>
      <c r="AH177" s="113"/>
      <c r="AI177" s="113"/>
      <c r="AJ177" s="113"/>
      <c r="AK177" s="113"/>
      <c r="AL177" s="113"/>
    </row>
    <row r="178" spans="1:38" x14ac:dyDescent="0.25">
      <c r="A178" s="113"/>
      <c r="B178" s="208"/>
      <c r="C178" s="113"/>
      <c r="D178" s="113"/>
      <c r="E178" s="113"/>
      <c r="F178" s="125"/>
      <c r="G178" s="113"/>
      <c r="H178" s="113"/>
      <c r="I178" s="113"/>
      <c r="J178" s="113"/>
      <c r="K178" s="208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  <c r="AA178" s="113"/>
      <c r="AB178" s="113"/>
      <c r="AC178" s="113"/>
      <c r="AD178" s="113"/>
      <c r="AE178" s="113"/>
      <c r="AF178" s="113"/>
      <c r="AG178" s="113"/>
      <c r="AH178" s="113"/>
      <c r="AI178" s="113"/>
      <c r="AJ178" s="113"/>
      <c r="AK178" s="113"/>
      <c r="AL178" s="113"/>
    </row>
    <row r="179" spans="1:38" x14ac:dyDescent="0.25">
      <c r="A179" s="113"/>
      <c r="B179" s="208"/>
      <c r="C179" s="113"/>
      <c r="D179" s="113"/>
      <c r="E179" s="113"/>
      <c r="F179" s="125"/>
      <c r="G179" s="113"/>
      <c r="H179" s="113"/>
      <c r="I179" s="113"/>
      <c r="J179" s="113"/>
      <c r="K179" s="208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</row>
    <row r="180" spans="1:38" x14ac:dyDescent="0.25">
      <c r="A180" s="113"/>
      <c r="B180" s="208"/>
      <c r="C180" s="113"/>
      <c r="D180" s="113"/>
      <c r="E180" s="113"/>
      <c r="F180" s="125"/>
      <c r="G180" s="113"/>
      <c r="H180" s="113"/>
      <c r="I180" s="113"/>
      <c r="J180" s="113"/>
      <c r="K180" s="208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  <c r="AA180" s="113"/>
      <c r="AB180" s="113"/>
      <c r="AC180" s="113"/>
      <c r="AD180" s="113"/>
      <c r="AE180" s="113"/>
      <c r="AF180" s="113"/>
      <c r="AG180" s="113"/>
      <c r="AH180" s="113"/>
      <c r="AI180" s="113"/>
      <c r="AJ180" s="113"/>
      <c r="AK180" s="113"/>
      <c r="AL180" s="113"/>
    </row>
    <row r="181" spans="1:38" x14ac:dyDescent="0.25">
      <c r="A181" s="113"/>
      <c r="B181" s="208"/>
      <c r="C181" s="113"/>
      <c r="D181" s="113"/>
      <c r="E181" s="113"/>
      <c r="F181" s="125"/>
      <c r="G181" s="113"/>
      <c r="H181" s="113"/>
      <c r="I181" s="113"/>
      <c r="J181" s="113"/>
      <c r="K181" s="208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  <c r="V181" s="113"/>
      <c r="W181" s="113"/>
      <c r="X181" s="113"/>
      <c r="Y181" s="113"/>
      <c r="Z181" s="113"/>
      <c r="AA181" s="113"/>
      <c r="AB181" s="113"/>
      <c r="AC181" s="113"/>
      <c r="AD181" s="113"/>
      <c r="AE181" s="113"/>
      <c r="AF181" s="113"/>
      <c r="AG181" s="113"/>
      <c r="AH181" s="113"/>
      <c r="AI181" s="113"/>
      <c r="AJ181" s="113"/>
      <c r="AK181" s="113"/>
      <c r="AL181" s="113"/>
    </row>
    <row r="182" spans="1:38" x14ac:dyDescent="0.25">
      <c r="A182" s="113"/>
      <c r="B182" s="208"/>
      <c r="C182" s="113"/>
      <c r="D182" s="113"/>
      <c r="E182" s="113"/>
      <c r="F182" s="125"/>
      <c r="G182" s="113"/>
      <c r="H182" s="113"/>
      <c r="I182" s="113"/>
      <c r="J182" s="113"/>
      <c r="K182" s="208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  <c r="AF182" s="113"/>
      <c r="AG182" s="113"/>
      <c r="AH182" s="113"/>
      <c r="AI182" s="113"/>
      <c r="AJ182" s="113"/>
      <c r="AK182" s="113"/>
      <c r="AL182" s="113"/>
    </row>
    <row r="183" spans="1:38" x14ac:dyDescent="0.25">
      <c r="A183" s="113"/>
      <c r="B183" s="208"/>
      <c r="C183" s="113"/>
      <c r="D183" s="113"/>
      <c r="E183" s="113"/>
      <c r="F183" s="125"/>
      <c r="G183" s="113"/>
      <c r="H183" s="113"/>
      <c r="I183" s="113"/>
      <c r="J183" s="113"/>
      <c r="K183" s="208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  <c r="AA183" s="113"/>
      <c r="AB183" s="113"/>
      <c r="AC183" s="113"/>
      <c r="AD183" s="113"/>
      <c r="AE183" s="113"/>
      <c r="AF183" s="113"/>
      <c r="AG183" s="113"/>
      <c r="AH183" s="113"/>
      <c r="AI183" s="113"/>
      <c r="AJ183" s="113"/>
      <c r="AK183" s="113"/>
      <c r="AL183" s="113"/>
    </row>
    <row r="184" spans="1:38" x14ac:dyDescent="0.25">
      <c r="A184" s="113"/>
      <c r="B184" s="208"/>
      <c r="C184" s="113"/>
      <c r="D184" s="113"/>
      <c r="E184" s="113"/>
      <c r="F184" s="125"/>
      <c r="G184" s="113"/>
      <c r="H184" s="113"/>
      <c r="I184" s="113"/>
      <c r="J184" s="113"/>
      <c r="K184" s="208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  <c r="Z184" s="113"/>
      <c r="AA184" s="113"/>
      <c r="AB184" s="113"/>
      <c r="AC184" s="113"/>
      <c r="AD184" s="113"/>
      <c r="AE184" s="113"/>
      <c r="AF184" s="113"/>
      <c r="AG184" s="113"/>
      <c r="AH184" s="113"/>
      <c r="AI184" s="113"/>
      <c r="AJ184" s="113"/>
      <c r="AK184" s="113"/>
      <c r="AL184" s="113"/>
    </row>
    <row r="185" spans="1:38" x14ac:dyDescent="0.25">
      <c r="A185" s="113"/>
      <c r="B185" s="208"/>
      <c r="C185" s="113"/>
      <c r="D185" s="113"/>
      <c r="E185" s="113"/>
      <c r="F185" s="125"/>
      <c r="G185" s="113"/>
      <c r="H185" s="113"/>
      <c r="I185" s="113"/>
      <c r="J185" s="113"/>
      <c r="K185" s="208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  <c r="W185" s="113"/>
      <c r="X185" s="113"/>
      <c r="Y185" s="113"/>
      <c r="Z185" s="113"/>
      <c r="AA185" s="113"/>
      <c r="AB185" s="113"/>
      <c r="AC185" s="113"/>
      <c r="AD185" s="113"/>
      <c r="AE185" s="113"/>
      <c r="AF185" s="113"/>
      <c r="AG185" s="113"/>
      <c r="AH185" s="113"/>
      <c r="AI185" s="113"/>
      <c r="AJ185" s="113"/>
      <c r="AK185" s="113"/>
      <c r="AL185" s="113"/>
    </row>
    <row r="186" spans="1:38" x14ac:dyDescent="0.25">
      <c r="A186" s="113"/>
      <c r="B186" s="208"/>
      <c r="C186" s="113"/>
      <c r="D186" s="113"/>
      <c r="E186" s="113"/>
      <c r="F186" s="125"/>
      <c r="G186" s="113"/>
      <c r="H186" s="113"/>
      <c r="I186" s="113"/>
      <c r="J186" s="113"/>
      <c r="K186" s="208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  <c r="Z186" s="113"/>
      <c r="AA186" s="113"/>
      <c r="AB186" s="113"/>
      <c r="AC186" s="113"/>
      <c r="AD186" s="113"/>
      <c r="AE186" s="113"/>
      <c r="AF186" s="113"/>
      <c r="AG186" s="113"/>
      <c r="AH186" s="113"/>
      <c r="AI186" s="113"/>
      <c r="AJ186" s="113"/>
      <c r="AK186" s="113"/>
      <c r="AL186" s="113"/>
    </row>
    <row r="187" spans="1:38" x14ac:dyDescent="0.25">
      <c r="A187" s="113"/>
      <c r="B187" s="208"/>
      <c r="C187" s="113"/>
      <c r="D187" s="113"/>
      <c r="E187" s="113"/>
      <c r="F187" s="125"/>
      <c r="G187" s="113"/>
      <c r="H187" s="113"/>
      <c r="I187" s="113"/>
      <c r="J187" s="113"/>
      <c r="K187" s="208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  <c r="W187" s="113"/>
      <c r="X187" s="113"/>
      <c r="Y187" s="113"/>
      <c r="Z187" s="113"/>
      <c r="AA187" s="113"/>
      <c r="AB187" s="113"/>
      <c r="AC187" s="113"/>
      <c r="AD187" s="113"/>
      <c r="AE187" s="113"/>
      <c r="AF187" s="113"/>
      <c r="AG187" s="113"/>
      <c r="AH187" s="113"/>
      <c r="AI187" s="113"/>
      <c r="AJ187" s="113"/>
      <c r="AK187" s="113"/>
      <c r="AL187" s="113"/>
    </row>
    <row r="188" spans="1:38" x14ac:dyDescent="0.25">
      <c r="A188" s="113"/>
      <c r="B188" s="208"/>
      <c r="C188" s="113"/>
      <c r="D188" s="113"/>
      <c r="E188" s="113"/>
      <c r="F188" s="125"/>
      <c r="G188" s="113"/>
      <c r="H188" s="113"/>
      <c r="I188" s="113"/>
      <c r="J188" s="113"/>
      <c r="K188" s="208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  <c r="Z188" s="113"/>
      <c r="AA188" s="113"/>
      <c r="AB188" s="113"/>
      <c r="AC188" s="113"/>
      <c r="AD188" s="113"/>
      <c r="AE188" s="113"/>
      <c r="AF188" s="113"/>
      <c r="AG188" s="113"/>
      <c r="AH188" s="113"/>
      <c r="AI188" s="113"/>
      <c r="AJ188" s="113"/>
      <c r="AK188" s="113"/>
      <c r="AL188" s="113"/>
    </row>
    <row r="189" spans="1:38" x14ac:dyDescent="0.25">
      <c r="A189" s="113"/>
      <c r="B189" s="208"/>
      <c r="C189" s="113"/>
      <c r="D189" s="113"/>
      <c r="E189" s="113"/>
      <c r="F189" s="125"/>
      <c r="G189" s="113"/>
      <c r="H189" s="113"/>
      <c r="I189" s="113"/>
      <c r="J189" s="113"/>
      <c r="K189" s="208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  <c r="V189" s="113"/>
      <c r="W189" s="113"/>
      <c r="X189" s="113"/>
      <c r="Y189" s="113"/>
      <c r="Z189" s="113"/>
      <c r="AA189" s="113"/>
      <c r="AB189" s="113"/>
      <c r="AC189" s="113"/>
      <c r="AD189" s="113"/>
      <c r="AE189" s="113"/>
      <c r="AF189" s="113"/>
      <c r="AG189" s="113"/>
      <c r="AH189" s="113"/>
      <c r="AI189" s="113"/>
      <c r="AJ189" s="113"/>
      <c r="AK189" s="113"/>
      <c r="AL189" s="113"/>
    </row>
    <row r="190" spans="1:38" x14ac:dyDescent="0.25">
      <c r="A190" s="113"/>
      <c r="B190" s="208"/>
      <c r="C190" s="113"/>
      <c r="D190" s="113"/>
      <c r="E190" s="113"/>
      <c r="F190" s="125"/>
      <c r="G190" s="113"/>
      <c r="H190" s="113"/>
      <c r="I190" s="113"/>
      <c r="J190" s="113"/>
      <c r="K190" s="208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  <c r="W190" s="113"/>
      <c r="X190" s="113"/>
      <c r="Y190" s="113"/>
      <c r="Z190" s="113"/>
      <c r="AA190" s="113"/>
      <c r="AB190" s="113"/>
      <c r="AC190" s="113"/>
      <c r="AD190" s="113"/>
      <c r="AE190" s="113"/>
      <c r="AF190" s="113"/>
      <c r="AG190" s="113"/>
      <c r="AH190" s="113"/>
      <c r="AI190" s="113"/>
      <c r="AJ190" s="113"/>
      <c r="AK190" s="113"/>
      <c r="AL190" s="113"/>
    </row>
    <row r="191" spans="1:38" x14ac:dyDescent="0.25">
      <c r="A191" s="113"/>
      <c r="B191" s="208"/>
      <c r="C191" s="113"/>
      <c r="D191" s="113"/>
      <c r="E191" s="113"/>
      <c r="F191" s="125"/>
      <c r="G191" s="113"/>
      <c r="H191" s="113"/>
      <c r="I191" s="113"/>
      <c r="J191" s="113"/>
      <c r="K191" s="208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  <c r="V191" s="113"/>
      <c r="W191" s="113"/>
      <c r="X191" s="113"/>
      <c r="Y191" s="113"/>
      <c r="Z191" s="113"/>
      <c r="AA191" s="113"/>
      <c r="AB191" s="113"/>
      <c r="AC191" s="113"/>
      <c r="AD191" s="113"/>
      <c r="AE191" s="113"/>
      <c r="AF191" s="113"/>
      <c r="AG191" s="113"/>
      <c r="AH191" s="113"/>
      <c r="AI191" s="113"/>
      <c r="AJ191" s="113"/>
      <c r="AK191" s="113"/>
      <c r="AL191" s="113"/>
    </row>
    <row r="192" spans="1:38" x14ac:dyDescent="0.25">
      <c r="A192" s="113"/>
      <c r="B192" s="208"/>
      <c r="C192" s="113"/>
      <c r="D192" s="113"/>
      <c r="E192" s="113"/>
      <c r="F192" s="125"/>
      <c r="G192" s="113"/>
      <c r="H192" s="113"/>
      <c r="I192" s="113"/>
      <c r="J192" s="113"/>
      <c r="K192" s="208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  <c r="V192" s="113"/>
      <c r="W192" s="113"/>
      <c r="X192" s="113"/>
      <c r="Y192" s="113"/>
      <c r="Z192" s="113"/>
      <c r="AA192" s="113"/>
      <c r="AB192" s="113"/>
      <c r="AC192" s="113"/>
      <c r="AD192" s="113"/>
      <c r="AE192" s="113"/>
      <c r="AF192" s="113"/>
      <c r="AG192" s="113"/>
      <c r="AH192" s="113"/>
      <c r="AI192" s="113"/>
      <c r="AJ192" s="113"/>
      <c r="AK192" s="113"/>
      <c r="AL192" s="113"/>
    </row>
    <row r="193" spans="1:38" x14ac:dyDescent="0.25">
      <c r="A193" s="113"/>
      <c r="B193" s="208"/>
      <c r="C193" s="113"/>
      <c r="D193" s="113"/>
      <c r="E193" s="113"/>
      <c r="F193" s="125"/>
      <c r="G193" s="113"/>
      <c r="H193" s="113"/>
      <c r="I193" s="113"/>
      <c r="J193" s="113"/>
      <c r="K193" s="208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  <c r="W193" s="113"/>
      <c r="X193" s="113"/>
      <c r="Y193" s="113"/>
      <c r="Z193" s="113"/>
      <c r="AA193" s="113"/>
      <c r="AB193" s="113"/>
      <c r="AC193" s="113"/>
      <c r="AD193" s="113"/>
      <c r="AE193" s="113"/>
      <c r="AF193" s="113"/>
      <c r="AG193" s="113"/>
      <c r="AH193" s="113"/>
      <c r="AI193" s="113"/>
      <c r="AJ193" s="113"/>
      <c r="AK193" s="113"/>
      <c r="AL193" s="113"/>
    </row>
    <row r="194" spans="1:38" x14ac:dyDescent="0.25">
      <c r="A194" s="113"/>
      <c r="B194" s="208"/>
      <c r="C194" s="113"/>
      <c r="D194" s="113"/>
      <c r="E194" s="113"/>
      <c r="F194" s="125"/>
      <c r="G194" s="113"/>
      <c r="H194" s="113"/>
      <c r="I194" s="113"/>
      <c r="J194" s="113"/>
      <c r="K194" s="208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  <c r="W194" s="113"/>
      <c r="X194" s="113"/>
      <c r="Y194" s="113"/>
      <c r="Z194" s="113"/>
      <c r="AA194" s="113"/>
      <c r="AB194" s="113"/>
      <c r="AC194" s="113"/>
      <c r="AD194" s="113"/>
      <c r="AE194" s="113"/>
      <c r="AF194" s="113"/>
      <c r="AG194" s="113"/>
      <c r="AH194" s="113"/>
      <c r="AI194" s="113"/>
      <c r="AJ194" s="113"/>
      <c r="AK194" s="113"/>
      <c r="AL194" s="113"/>
    </row>
    <row r="195" spans="1:38" x14ac:dyDescent="0.25">
      <c r="A195" s="113"/>
      <c r="B195" s="208"/>
      <c r="C195" s="113"/>
      <c r="D195" s="113"/>
      <c r="E195" s="113"/>
      <c r="F195" s="125"/>
      <c r="G195" s="113"/>
      <c r="H195" s="113"/>
      <c r="I195" s="113"/>
      <c r="J195" s="113"/>
      <c r="K195" s="208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  <c r="W195" s="113"/>
      <c r="X195" s="113"/>
      <c r="Y195" s="113"/>
      <c r="Z195" s="113"/>
      <c r="AA195" s="113"/>
      <c r="AB195" s="113"/>
      <c r="AC195" s="113"/>
      <c r="AD195" s="113"/>
      <c r="AE195" s="113"/>
      <c r="AF195" s="113"/>
      <c r="AG195" s="113"/>
      <c r="AH195" s="113"/>
      <c r="AI195" s="113"/>
      <c r="AJ195" s="113"/>
      <c r="AK195" s="113"/>
      <c r="AL195" s="113"/>
    </row>
    <row r="196" spans="1:38" x14ac:dyDescent="0.25">
      <c r="A196" s="113"/>
      <c r="B196" s="208"/>
      <c r="C196" s="113"/>
      <c r="D196" s="113"/>
      <c r="E196" s="113"/>
      <c r="F196" s="125"/>
      <c r="G196" s="113"/>
      <c r="H196" s="113"/>
      <c r="I196" s="113"/>
      <c r="J196" s="113"/>
      <c r="K196" s="208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  <c r="W196" s="113"/>
      <c r="X196" s="113"/>
      <c r="Y196" s="113"/>
      <c r="Z196" s="113"/>
      <c r="AA196" s="113"/>
      <c r="AB196" s="113"/>
      <c r="AC196" s="113"/>
      <c r="AD196" s="113"/>
      <c r="AE196" s="113"/>
      <c r="AF196" s="113"/>
      <c r="AG196" s="113"/>
      <c r="AH196" s="113"/>
      <c r="AI196" s="113"/>
      <c r="AJ196" s="113"/>
      <c r="AK196" s="113"/>
      <c r="AL196" s="113"/>
    </row>
    <row r="197" spans="1:38" x14ac:dyDescent="0.25">
      <c r="A197" s="113"/>
      <c r="B197" s="208"/>
      <c r="C197" s="113"/>
      <c r="D197" s="113"/>
      <c r="E197" s="113"/>
      <c r="F197" s="125"/>
      <c r="G197" s="113"/>
      <c r="H197" s="113"/>
      <c r="I197" s="113"/>
      <c r="J197" s="113"/>
      <c r="K197" s="208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  <c r="W197" s="113"/>
      <c r="X197" s="113"/>
      <c r="Y197" s="113"/>
      <c r="Z197" s="113"/>
      <c r="AA197" s="113"/>
      <c r="AB197" s="113"/>
      <c r="AC197" s="113"/>
      <c r="AD197" s="113"/>
      <c r="AE197" s="113"/>
      <c r="AF197" s="113"/>
      <c r="AG197" s="113"/>
      <c r="AH197" s="113"/>
      <c r="AI197" s="113"/>
      <c r="AJ197" s="113"/>
      <c r="AK197" s="113"/>
      <c r="AL197" s="113"/>
    </row>
    <row r="198" spans="1:38" x14ac:dyDescent="0.25">
      <c r="A198" s="113"/>
      <c r="B198" s="208"/>
      <c r="C198" s="113"/>
      <c r="D198" s="113"/>
      <c r="E198" s="113"/>
      <c r="F198" s="125"/>
      <c r="G198" s="113"/>
      <c r="H198" s="113"/>
      <c r="I198" s="113"/>
      <c r="J198" s="113"/>
      <c r="K198" s="208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  <c r="Z198" s="113"/>
      <c r="AA198" s="113"/>
      <c r="AB198" s="113"/>
      <c r="AC198" s="113"/>
      <c r="AD198" s="113"/>
      <c r="AE198" s="113"/>
      <c r="AF198" s="113"/>
      <c r="AG198" s="113"/>
      <c r="AH198" s="113"/>
      <c r="AI198" s="113"/>
      <c r="AJ198" s="113"/>
      <c r="AK198" s="113"/>
      <c r="AL198" s="113"/>
    </row>
    <row r="199" spans="1:38" x14ac:dyDescent="0.25">
      <c r="A199" s="113"/>
      <c r="B199" s="208"/>
      <c r="C199" s="113"/>
      <c r="D199" s="113"/>
      <c r="E199" s="113"/>
      <c r="F199" s="125"/>
      <c r="G199" s="113"/>
      <c r="H199" s="113"/>
      <c r="I199" s="113"/>
      <c r="J199" s="113"/>
      <c r="K199" s="208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  <c r="AA199" s="113"/>
      <c r="AB199" s="113"/>
      <c r="AC199" s="113"/>
      <c r="AD199" s="113"/>
      <c r="AE199" s="113"/>
      <c r="AF199" s="113"/>
      <c r="AG199" s="113"/>
      <c r="AH199" s="113"/>
      <c r="AI199" s="113"/>
      <c r="AJ199" s="113"/>
      <c r="AK199" s="113"/>
      <c r="AL199" s="113"/>
    </row>
    <row r="200" spans="1:38" x14ac:dyDescent="0.25">
      <c r="A200" s="113"/>
      <c r="B200" s="208"/>
      <c r="C200" s="113"/>
      <c r="D200" s="113"/>
      <c r="E200" s="113"/>
      <c r="F200" s="125"/>
      <c r="G200" s="113"/>
      <c r="H200" s="113"/>
      <c r="I200" s="113"/>
      <c r="J200" s="113"/>
      <c r="K200" s="208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  <c r="AA200" s="113"/>
      <c r="AB200" s="113"/>
      <c r="AC200" s="113"/>
      <c r="AD200" s="113"/>
      <c r="AE200" s="113"/>
      <c r="AF200" s="113"/>
      <c r="AG200" s="113"/>
      <c r="AH200" s="113"/>
      <c r="AI200" s="113"/>
      <c r="AJ200" s="113"/>
      <c r="AK200" s="113"/>
      <c r="AL200" s="113"/>
    </row>
    <row r="201" spans="1:38" x14ac:dyDescent="0.25">
      <c r="A201" s="113"/>
      <c r="B201" s="208"/>
      <c r="C201" s="113"/>
      <c r="D201" s="113"/>
      <c r="E201" s="113"/>
      <c r="F201" s="125"/>
      <c r="G201" s="113"/>
      <c r="H201" s="113"/>
      <c r="I201" s="113"/>
      <c r="J201" s="113"/>
      <c r="K201" s="208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  <c r="AF201" s="113"/>
      <c r="AG201" s="113"/>
      <c r="AH201" s="113"/>
      <c r="AI201" s="113"/>
      <c r="AJ201" s="113"/>
      <c r="AK201" s="113"/>
      <c r="AL201" s="113"/>
    </row>
    <row r="202" spans="1:38" x14ac:dyDescent="0.25">
      <c r="A202" s="113"/>
      <c r="B202" s="208"/>
      <c r="C202" s="113"/>
      <c r="D202" s="113"/>
      <c r="E202" s="113"/>
      <c r="F202" s="125"/>
      <c r="G202" s="113"/>
      <c r="H202" s="113"/>
      <c r="I202" s="113"/>
      <c r="J202" s="113"/>
      <c r="K202" s="208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  <c r="AA202" s="113"/>
      <c r="AB202" s="113"/>
      <c r="AC202" s="113"/>
      <c r="AD202" s="113"/>
      <c r="AE202" s="113"/>
      <c r="AF202" s="113"/>
      <c r="AG202" s="113"/>
      <c r="AH202" s="113"/>
      <c r="AI202" s="113"/>
      <c r="AJ202" s="113"/>
      <c r="AK202" s="113"/>
      <c r="AL202" s="113"/>
    </row>
    <row r="203" spans="1:38" x14ac:dyDescent="0.25">
      <c r="A203" s="113"/>
      <c r="B203" s="208"/>
      <c r="C203" s="113"/>
      <c r="D203" s="113"/>
      <c r="E203" s="113"/>
      <c r="F203" s="125"/>
      <c r="G203" s="113"/>
      <c r="H203" s="113"/>
      <c r="I203" s="113"/>
      <c r="J203" s="113"/>
      <c r="K203" s="208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  <c r="AA203" s="113"/>
      <c r="AB203" s="113"/>
      <c r="AC203" s="113"/>
      <c r="AD203" s="113"/>
      <c r="AE203" s="113"/>
      <c r="AF203" s="113"/>
      <c r="AG203" s="113"/>
      <c r="AH203" s="113"/>
      <c r="AI203" s="113"/>
      <c r="AJ203" s="113"/>
      <c r="AK203" s="113"/>
      <c r="AL203" s="113"/>
    </row>
    <row r="204" spans="1:38" x14ac:dyDescent="0.25">
      <c r="A204" s="113"/>
      <c r="B204" s="208"/>
      <c r="C204" s="113"/>
      <c r="D204" s="113"/>
      <c r="E204" s="113"/>
      <c r="F204" s="125"/>
      <c r="G204" s="113"/>
      <c r="H204" s="113"/>
      <c r="I204" s="113"/>
      <c r="J204" s="113"/>
      <c r="K204" s="208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  <c r="W204" s="113"/>
      <c r="X204" s="113"/>
      <c r="Y204" s="113"/>
      <c r="Z204" s="113"/>
      <c r="AA204" s="113"/>
      <c r="AB204" s="113"/>
      <c r="AC204" s="113"/>
      <c r="AD204" s="113"/>
      <c r="AE204" s="113"/>
      <c r="AF204" s="113"/>
      <c r="AG204" s="113"/>
      <c r="AH204" s="113"/>
      <c r="AI204" s="113"/>
      <c r="AJ204" s="113"/>
      <c r="AK204" s="113"/>
      <c r="AL204" s="113"/>
    </row>
    <row r="205" spans="1:38" x14ac:dyDescent="0.25">
      <c r="A205" s="113"/>
      <c r="B205" s="208"/>
      <c r="C205" s="113"/>
      <c r="D205" s="113"/>
      <c r="E205" s="113"/>
      <c r="F205" s="125"/>
      <c r="G205" s="113"/>
      <c r="H205" s="113"/>
      <c r="I205" s="113"/>
      <c r="J205" s="113"/>
      <c r="K205" s="208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  <c r="W205" s="113"/>
      <c r="X205" s="113"/>
      <c r="Y205" s="113"/>
      <c r="Z205" s="113"/>
      <c r="AA205" s="113"/>
      <c r="AB205" s="113"/>
      <c r="AC205" s="113"/>
      <c r="AD205" s="113"/>
      <c r="AE205" s="113"/>
      <c r="AF205" s="113"/>
      <c r="AG205" s="113"/>
      <c r="AH205" s="113"/>
      <c r="AI205" s="113"/>
      <c r="AJ205" s="113"/>
      <c r="AK205" s="113"/>
      <c r="AL205" s="113"/>
    </row>
    <row r="206" spans="1:38" x14ac:dyDescent="0.25">
      <c r="A206" s="113"/>
      <c r="B206" s="208"/>
      <c r="C206" s="113"/>
      <c r="D206" s="113"/>
      <c r="E206" s="113"/>
      <c r="F206" s="125"/>
      <c r="G206" s="113"/>
      <c r="H206" s="113"/>
      <c r="I206" s="113"/>
      <c r="J206" s="113"/>
      <c r="K206" s="208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  <c r="AA206" s="113"/>
      <c r="AB206" s="113"/>
      <c r="AC206" s="113"/>
      <c r="AD206" s="113"/>
      <c r="AE206" s="113"/>
      <c r="AF206" s="113"/>
      <c r="AG206" s="113"/>
      <c r="AH206" s="113"/>
      <c r="AI206" s="113"/>
      <c r="AJ206" s="113"/>
      <c r="AK206" s="113"/>
      <c r="AL206" s="113"/>
    </row>
    <row r="207" spans="1:38" x14ac:dyDescent="0.25">
      <c r="A207" s="113"/>
      <c r="B207" s="208"/>
      <c r="C207" s="113"/>
      <c r="D207" s="113"/>
      <c r="E207" s="113"/>
      <c r="F207" s="125"/>
      <c r="G207" s="113"/>
      <c r="H207" s="113"/>
      <c r="I207" s="113"/>
      <c r="J207" s="113"/>
      <c r="K207" s="208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  <c r="AA207" s="113"/>
      <c r="AB207" s="113"/>
      <c r="AC207" s="113"/>
      <c r="AD207" s="113"/>
      <c r="AE207" s="113"/>
      <c r="AF207" s="113"/>
      <c r="AG207" s="113"/>
      <c r="AH207" s="113"/>
      <c r="AI207" s="113"/>
      <c r="AJ207" s="113"/>
      <c r="AK207" s="113"/>
      <c r="AL207" s="113"/>
    </row>
    <row r="208" spans="1:38" x14ac:dyDescent="0.25">
      <c r="A208" s="113"/>
      <c r="B208" s="208"/>
      <c r="C208" s="113"/>
      <c r="D208" s="113"/>
      <c r="E208" s="113"/>
      <c r="F208" s="125"/>
      <c r="G208" s="113"/>
      <c r="H208" s="113"/>
      <c r="I208" s="113"/>
      <c r="J208" s="113"/>
      <c r="K208" s="208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  <c r="W208" s="113"/>
      <c r="X208" s="113"/>
      <c r="Y208" s="113"/>
      <c r="Z208" s="113"/>
      <c r="AA208" s="113"/>
      <c r="AB208" s="113"/>
      <c r="AC208" s="113"/>
      <c r="AD208" s="113"/>
      <c r="AE208" s="113"/>
      <c r="AF208" s="113"/>
      <c r="AG208" s="113"/>
      <c r="AH208" s="113"/>
      <c r="AI208" s="113"/>
      <c r="AJ208" s="113"/>
      <c r="AK208" s="113"/>
      <c r="AL208" s="113"/>
    </row>
    <row r="209" spans="1:38" x14ac:dyDescent="0.25">
      <c r="A209" s="113"/>
      <c r="B209" s="208"/>
      <c r="C209" s="113"/>
      <c r="D209" s="113"/>
      <c r="E209" s="113"/>
      <c r="F209" s="125"/>
      <c r="G209" s="113"/>
      <c r="H209" s="113"/>
      <c r="I209" s="113"/>
      <c r="J209" s="113"/>
      <c r="K209" s="208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  <c r="AA209" s="113"/>
      <c r="AB209" s="113"/>
      <c r="AC209" s="113"/>
      <c r="AD209" s="113"/>
      <c r="AE209" s="113"/>
      <c r="AF209" s="113"/>
      <c r="AG209" s="113"/>
      <c r="AH209" s="113"/>
      <c r="AI209" s="113"/>
      <c r="AJ209" s="113"/>
      <c r="AK209" s="113"/>
      <c r="AL209" s="113"/>
    </row>
    <row r="210" spans="1:38" x14ac:dyDescent="0.25">
      <c r="A210" s="113"/>
      <c r="B210" s="208"/>
      <c r="C210" s="113"/>
      <c r="D210" s="113"/>
      <c r="E210" s="113"/>
      <c r="F210" s="125"/>
      <c r="G210" s="113"/>
      <c r="H210" s="113"/>
      <c r="I210" s="113"/>
      <c r="J210" s="113"/>
      <c r="K210" s="208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  <c r="AA210" s="113"/>
      <c r="AB210" s="113"/>
      <c r="AC210" s="113"/>
      <c r="AD210" s="113"/>
      <c r="AE210" s="113"/>
      <c r="AF210" s="113"/>
      <c r="AG210" s="113"/>
      <c r="AH210" s="113"/>
      <c r="AI210" s="113"/>
      <c r="AJ210" s="113"/>
      <c r="AK210" s="113"/>
      <c r="AL210" s="113"/>
    </row>
    <row r="211" spans="1:38" x14ac:dyDescent="0.25">
      <c r="A211" s="113"/>
      <c r="B211" s="208"/>
      <c r="C211" s="113"/>
      <c r="D211" s="113"/>
      <c r="E211" s="113"/>
      <c r="F211" s="125"/>
      <c r="G211" s="113"/>
      <c r="H211" s="113"/>
      <c r="I211" s="113"/>
      <c r="J211" s="113"/>
      <c r="K211" s="208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  <c r="Z211" s="113"/>
      <c r="AA211" s="113"/>
      <c r="AB211" s="113"/>
      <c r="AC211" s="113"/>
      <c r="AD211" s="113"/>
      <c r="AE211" s="113"/>
      <c r="AF211" s="113"/>
      <c r="AG211" s="113"/>
      <c r="AH211" s="113"/>
      <c r="AI211" s="113"/>
      <c r="AJ211" s="113"/>
      <c r="AK211" s="113"/>
      <c r="AL211" s="113"/>
    </row>
    <row r="212" spans="1:38" x14ac:dyDescent="0.25">
      <c r="A212" s="113"/>
      <c r="B212" s="208"/>
      <c r="C212" s="113"/>
      <c r="D212" s="113"/>
      <c r="E212" s="113"/>
      <c r="F212" s="125"/>
      <c r="G212" s="113"/>
      <c r="H212" s="113"/>
      <c r="I212" s="113"/>
      <c r="J212" s="113"/>
      <c r="K212" s="208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  <c r="AA212" s="113"/>
      <c r="AB212" s="113"/>
      <c r="AC212" s="113"/>
      <c r="AD212" s="113"/>
      <c r="AE212" s="113"/>
      <c r="AF212" s="113"/>
      <c r="AG212" s="113"/>
      <c r="AH212" s="113"/>
      <c r="AI212" s="113"/>
      <c r="AJ212" s="113"/>
      <c r="AK212" s="113"/>
      <c r="AL212" s="113"/>
    </row>
    <row r="213" spans="1:38" x14ac:dyDescent="0.25">
      <c r="A213" s="113"/>
      <c r="B213" s="208"/>
      <c r="C213" s="113"/>
      <c r="D213" s="113"/>
      <c r="E213" s="113"/>
      <c r="F213" s="125"/>
      <c r="G213" s="113"/>
      <c r="H213" s="113"/>
      <c r="I213" s="113"/>
      <c r="J213" s="113"/>
      <c r="K213" s="208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  <c r="AA213" s="113"/>
      <c r="AB213" s="113"/>
      <c r="AC213" s="113"/>
      <c r="AD213" s="113"/>
      <c r="AE213" s="113"/>
      <c r="AF213" s="113"/>
      <c r="AG213" s="113"/>
      <c r="AH213" s="113"/>
      <c r="AI213" s="113"/>
      <c r="AJ213" s="113"/>
      <c r="AK213" s="113"/>
      <c r="AL213" s="113"/>
    </row>
    <row r="214" spans="1:38" x14ac:dyDescent="0.25">
      <c r="A214" s="113"/>
      <c r="B214" s="208"/>
      <c r="C214" s="113"/>
      <c r="D214" s="113"/>
      <c r="E214" s="113"/>
      <c r="F214" s="125"/>
      <c r="G214" s="113"/>
      <c r="H214" s="113"/>
      <c r="I214" s="113"/>
      <c r="J214" s="113"/>
      <c r="K214" s="208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  <c r="W214" s="113"/>
      <c r="X214" s="113"/>
      <c r="Y214" s="113"/>
      <c r="Z214" s="113"/>
      <c r="AA214" s="113"/>
      <c r="AB214" s="113"/>
      <c r="AC214" s="113"/>
      <c r="AD214" s="113"/>
      <c r="AE214" s="113"/>
      <c r="AF214" s="113"/>
      <c r="AG214" s="113"/>
      <c r="AH214" s="113"/>
      <c r="AI214" s="113"/>
      <c r="AJ214" s="113"/>
      <c r="AK214" s="113"/>
      <c r="AL214" s="113"/>
    </row>
    <row r="215" spans="1:38" x14ac:dyDescent="0.25">
      <c r="A215" s="113"/>
      <c r="B215" s="208"/>
      <c r="C215" s="113"/>
      <c r="D215" s="113"/>
      <c r="E215" s="113"/>
      <c r="F215" s="125"/>
      <c r="G215" s="113"/>
      <c r="H215" s="113"/>
      <c r="I215" s="113"/>
      <c r="J215" s="113"/>
      <c r="K215" s="208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  <c r="V215" s="113"/>
      <c r="W215" s="113"/>
      <c r="X215" s="113"/>
      <c r="Y215" s="113"/>
      <c r="Z215" s="113"/>
      <c r="AA215" s="113"/>
      <c r="AB215" s="113"/>
      <c r="AC215" s="113"/>
      <c r="AD215" s="113"/>
      <c r="AE215" s="113"/>
      <c r="AF215" s="113"/>
      <c r="AG215" s="113"/>
      <c r="AH215" s="113"/>
      <c r="AI215" s="113"/>
      <c r="AJ215" s="113"/>
      <c r="AK215" s="113"/>
      <c r="AL215" s="113"/>
    </row>
    <row r="216" spans="1:38" x14ac:dyDescent="0.25">
      <c r="A216" s="113"/>
      <c r="B216" s="208"/>
      <c r="C216" s="113"/>
      <c r="D216" s="113"/>
      <c r="E216" s="113"/>
      <c r="F216" s="125"/>
      <c r="G216" s="113"/>
      <c r="H216" s="113"/>
      <c r="I216" s="113"/>
      <c r="J216" s="113"/>
      <c r="K216" s="208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  <c r="W216" s="113"/>
      <c r="X216" s="113"/>
      <c r="Y216" s="113"/>
      <c r="Z216" s="113"/>
      <c r="AA216" s="113"/>
      <c r="AB216" s="113"/>
      <c r="AC216" s="113"/>
      <c r="AD216" s="113"/>
      <c r="AE216" s="113"/>
      <c r="AF216" s="113"/>
      <c r="AG216" s="113"/>
      <c r="AH216" s="113"/>
      <c r="AI216" s="113"/>
      <c r="AJ216" s="113"/>
      <c r="AK216" s="113"/>
      <c r="AL216" s="113"/>
    </row>
    <row r="217" spans="1:38" x14ac:dyDescent="0.25">
      <c r="A217" s="113"/>
      <c r="B217" s="208"/>
      <c r="C217" s="113"/>
      <c r="D217" s="113"/>
      <c r="E217" s="113"/>
      <c r="F217" s="125"/>
      <c r="G217" s="113"/>
      <c r="H217" s="113"/>
      <c r="I217" s="113"/>
      <c r="J217" s="113"/>
      <c r="K217" s="208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  <c r="V217" s="113"/>
      <c r="W217" s="113"/>
      <c r="X217" s="113"/>
      <c r="Y217" s="113"/>
      <c r="Z217" s="113"/>
      <c r="AA217" s="113"/>
      <c r="AB217" s="113"/>
      <c r="AC217" s="113"/>
      <c r="AD217" s="113"/>
      <c r="AE217" s="113"/>
      <c r="AF217" s="113"/>
      <c r="AG217" s="113"/>
      <c r="AH217" s="113"/>
      <c r="AI217" s="113"/>
      <c r="AJ217" s="113"/>
      <c r="AK217" s="113"/>
      <c r="AL217" s="113"/>
    </row>
    <row r="218" spans="1:38" x14ac:dyDescent="0.25">
      <c r="A218" s="113"/>
      <c r="B218" s="208"/>
      <c r="C218" s="113"/>
      <c r="D218" s="113"/>
      <c r="E218" s="113"/>
      <c r="F218" s="125"/>
      <c r="G218" s="113"/>
      <c r="H218" s="113"/>
      <c r="I218" s="113"/>
      <c r="J218" s="113"/>
      <c r="K218" s="208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  <c r="W218" s="113"/>
      <c r="X218" s="113"/>
      <c r="Y218" s="113"/>
      <c r="Z218" s="113"/>
      <c r="AA218" s="113"/>
      <c r="AB218" s="113"/>
      <c r="AC218" s="113"/>
      <c r="AD218" s="113"/>
      <c r="AE218" s="113"/>
      <c r="AF218" s="113"/>
      <c r="AG218" s="113"/>
      <c r="AH218" s="113"/>
      <c r="AI218" s="113"/>
      <c r="AJ218" s="113"/>
      <c r="AK218" s="113"/>
      <c r="AL218" s="113"/>
    </row>
    <row r="219" spans="1:38" x14ac:dyDescent="0.25">
      <c r="A219" s="113"/>
      <c r="B219" s="208"/>
      <c r="C219" s="113"/>
      <c r="D219" s="113"/>
      <c r="E219" s="113"/>
      <c r="F219" s="125"/>
      <c r="G219" s="113"/>
      <c r="H219" s="113"/>
      <c r="I219" s="113"/>
      <c r="J219" s="113"/>
      <c r="K219" s="208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  <c r="Z219" s="113"/>
      <c r="AA219" s="113"/>
      <c r="AB219" s="113"/>
      <c r="AC219" s="113"/>
      <c r="AD219" s="113"/>
      <c r="AE219" s="113"/>
      <c r="AF219" s="113"/>
      <c r="AG219" s="113"/>
      <c r="AH219" s="113"/>
      <c r="AI219" s="113"/>
      <c r="AJ219" s="113"/>
      <c r="AK219" s="113"/>
      <c r="AL219" s="113"/>
    </row>
    <row r="220" spans="1:38" x14ac:dyDescent="0.25">
      <c r="A220" s="113"/>
      <c r="B220" s="208"/>
      <c r="C220" s="113"/>
      <c r="D220" s="113"/>
      <c r="E220" s="113"/>
      <c r="F220" s="125"/>
      <c r="G220" s="113"/>
      <c r="H220" s="113"/>
      <c r="I220" s="113"/>
      <c r="J220" s="113"/>
      <c r="K220" s="208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  <c r="AA220" s="113"/>
      <c r="AB220" s="113"/>
      <c r="AC220" s="113"/>
      <c r="AD220" s="113"/>
      <c r="AE220" s="113"/>
      <c r="AF220" s="113"/>
      <c r="AG220" s="113"/>
      <c r="AH220" s="113"/>
      <c r="AI220" s="113"/>
      <c r="AJ220" s="113"/>
      <c r="AK220" s="113"/>
      <c r="AL220" s="113"/>
    </row>
    <row r="221" spans="1:38" x14ac:dyDescent="0.25">
      <c r="A221" s="113"/>
      <c r="B221" s="208"/>
      <c r="C221" s="113"/>
      <c r="D221" s="113"/>
      <c r="E221" s="113"/>
      <c r="F221" s="125"/>
      <c r="G221" s="113"/>
      <c r="H221" s="113"/>
      <c r="I221" s="113"/>
      <c r="J221" s="113"/>
      <c r="K221" s="208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  <c r="V221" s="113"/>
      <c r="W221" s="113"/>
      <c r="X221" s="113"/>
      <c r="Y221" s="113"/>
      <c r="Z221" s="113"/>
      <c r="AA221" s="113"/>
      <c r="AB221" s="113"/>
      <c r="AC221" s="113"/>
      <c r="AD221" s="113"/>
      <c r="AE221" s="113"/>
      <c r="AF221" s="113"/>
      <c r="AG221" s="113"/>
      <c r="AH221" s="113"/>
      <c r="AI221" s="113"/>
      <c r="AJ221" s="113"/>
      <c r="AK221" s="113"/>
      <c r="AL221" s="113"/>
    </row>
    <row r="222" spans="1:38" x14ac:dyDescent="0.25">
      <c r="A222" s="113"/>
      <c r="B222" s="208"/>
      <c r="C222" s="113"/>
      <c r="D222" s="113"/>
      <c r="E222" s="113"/>
      <c r="F222" s="125"/>
      <c r="G222" s="113"/>
      <c r="H222" s="113"/>
      <c r="I222" s="113"/>
      <c r="J222" s="113"/>
      <c r="K222" s="208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  <c r="W222" s="113"/>
      <c r="X222" s="113"/>
      <c r="Y222" s="113"/>
      <c r="Z222" s="113"/>
      <c r="AA222" s="113"/>
      <c r="AB222" s="113"/>
      <c r="AC222" s="113"/>
      <c r="AD222" s="113"/>
      <c r="AE222" s="113"/>
      <c r="AF222" s="113"/>
      <c r="AG222" s="113"/>
      <c r="AH222" s="113"/>
      <c r="AI222" s="113"/>
      <c r="AJ222" s="113"/>
      <c r="AK222" s="113"/>
      <c r="AL222" s="113"/>
    </row>
    <row r="223" spans="1:38" x14ac:dyDescent="0.25">
      <c r="A223" s="113"/>
      <c r="B223" s="208"/>
      <c r="C223" s="113"/>
      <c r="D223" s="113"/>
      <c r="E223" s="113"/>
      <c r="F223" s="125"/>
      <c r="G223" s="113"/>
      <c r="H223" s="113"/>
      <c r="I223" s="113"/>
      <c r="J223" s="113"/>
      <c r="K223" s="208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  <c r="W223" s="113"/>
      <c r="X223" s="113"/>
      <c r="Y223" s="113"/>
      <c r="Z223" s="113"/>
      <c r="AA223" s="113"/>
      <c r="AB223" s="113"/>
      <c r="AC223" s="113"/>
      <c r="AD223" s="113"/>
      <c r="AE223" s="113"/>
      <c r="AF223" s="113"/>
      <c r="AG223" s="113"/>
      <c r="AH223" s="113"/>
      <c r="AI223" s="113"/>
      <c r="AJ223" s="113"/>
      <c r="AK223" s="113"/>
      <c r="AL223" s="113"/>
    </row>
    <row r="224" spans="1:38" x14ac:dyDescent="0.25">
      <c r="A224" s="113"/>
      <c r="B224" s="208"/>
      <c r="C224" s="113"/>
      <c r="D224" s="113"/>
      <c r="E224" s="113"/>
      <c r="F224" s="125"/>
      <c r="G224" s="113"/>
      <c r="H224" s="113"/>
      <c r="I224" s="113"/>
      <c r="J224" s="113"/>
      <c r="K224" s="208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  <c r="Z224" s="113"/>
      <c r="AA224" s="113"/>
      <c r="AB224" s="113"/>
      <c r="AC224" s="113"/>
      <c r="AD224" s="113"/>
      <c r="AE224" s="113"/>
      <c r="AF224" s="113"/>
      <c r="AG224" s="113"/>
      <c r="AH224" s="113"/>
      <c r="AI224" s="113"/>
      <c r="AJ224" s="113"/>
      <c r="AK224" s="113"/>
      <c r="AL224" s="113"/>
    </row>
    <row r="225" spans="1:38" x14ac:dyDescent="0.25">
      <c r="A225" s="113"/>
      <c r="B225" s="208"/>
      <c r="C225" s="113"/>
      <c r="D225" s="113"/>
      <c r="E225" s="113"/>
      <c r="F225" s="125"/>
      <c r="G225" s="113"/>
      <c r="H225" s="113"/>
      <c r="I225" s="113"/>
      <c r="J225" s="113"/>
      <c r="K225" s="208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  <c r="Z225" s="113"/>
      <c r="AA225" s="113"/>
      <c r="AB225" s="113"/>
      <c r="AC225" s="113"/>
      <c r="AD225" s="113"/>
      <c r="AE225" s="113"/>
      <c r="AF225" s="113"/>
      <c r="AG225" s="113"/>
      <c r="AH225" s="113"/>
      <c r="AI225" s="113"/>
      <c r="AJ225" s="113"/>
      <c r="AK225" s="113"/>
      <c r="AL225" s="113"/>
    </row>
    <row r="226" spans="1:38" x14ac:dyDescent="0.25">
      <c r="A226" s="113"/>
      <c r="B226" s="208"/>
      <c r="C226" s="113"/>
      <c r="D226" s="113"/>
      <c r="E226" s="113"/>
      <c r="F226" s="125"/>
      <c r="G226" s="113"/>
      <c r="H226" s="113"/>
      <c r="I226" s="113"/>
      <c r="J226" s="113"/>
      <c r="K226" s="208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  <c r="W226" s="113"/>
      <c r="X226" s="113"/>
      <c r="Y226" s="113"/>
      <c r="Z226" s="113"/>
      <c r="AA226" s="113"/>
      <c r="AB226" s="113"/>
      <c r="AC226" s="113"/>
      <c r="AD226" s="113"/>
      <c r="AE226" s="113"/>
      <c r="AF226" s="113"/>
      <c r="AG226" s="113"/>
      <c r="AH226" s="113"/>
      <c r="AI226" s="113"/>
      <c r="AJ226" s="113"/>
      <c r="AK226" s="113"/>
      <c r="AL226" s="113"/>
    </row>
    <row r="227" spans="1:38" x14ac:dyDescent="0.25">
      <c r="A227" s="113"/>
      <c r="B227" s="208"/>
      <c r="C227" s="113"/>
      <c r="D227" s="113"/>
      <c r="E227" s="113"/>
      <c r="F227" s="125"/>
      <c r="G227" s="113"/>
      <c r="H227" s="113"/>
      <c r="I227" s="113"/>
      <c r="J227" s="113"/>
      <c r="K227" s="208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  <c r="V227" s="113"/>
      <c r="W227" s="113"/>
      <c r="X227" s="113"/>
      <c r="Y227" s="113"/>
      <c r="Z227" s="113"/>
      <c r="AA227" s="113"/>
      <c r="AB227" s="113"/>
      <c r="AC227" s="113"/>
      <c r="AD227" s="113"/>
      <c r="AE227" s="113"/>
      <c r="AF227" s="113"/>
      <c r="AG227" s="113"/>
      <c r="AH227" s="113"/>
      <c r="AI227" s="113"/>
      <c r="AJ227" s="113"/>
      <c r="AK227" s="113"/>
      <c r="AL227" s="113"/>
    </row>
    <row r="228" spans="1:38" x14ac:dyDescent="0.25">
      <c r="A228" s="113"/>
      <c r="B228" s="208"/>
      <c r="C228" s="113"/>
      <c r="D228" s="113"/>
      <c r="E228" s="113"/>
      <c r="F228" s="125"/>
      <c r="G228" s="113"/>
      <c r="H228" s="113"/>
      <c r="I228" s="113"/>
      <c r="J228" s="113"/>
      <c r="K228" s="208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  <c r="V228" s="113"/>
      <c r="W228" s="113"/>
      <c r="X228" s="113"/>
      <c r="Y228" s="113"/>
      <c r="Z228" s="113"/>
      <c r="AA228" s="113"/>
      <c r="AB228" s="113"/>
      <c r="AC228" s="113"/>
      <c r="AD228" s="113"/>
      <c r="AE228" s="113"/>
      <c r="AF228" s="113"/>
      <c r="AG228" s="113"/>
      <c r="AH228" s="113"/>
      <c r="AI228" s="113"/>
      <c r="AJ228" s="113"/>
      <c r="AK228" s="113"/>
      <c r="AL228" s="113"/>
    </row>
    <row r="229" spans="1:38" x14ac:dyDescent="0.25">
      <c r="A229" s="113"/>
      <c r="B229" s="208"/>
      <c r="C229" s="113"/>
      <c r="D229" s="113"/>
      <c r="E229" s="113"/>
      <c r="F229" s="125"/>
      <c r="G229" s="113"/>
      <c r="H229" s="113"/>
      <c r="I229" s="113"/>
      <c r="J229" s="113"/>
      <c r="K229" s="208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  <c r="Z229" s="113"/>
      <c r="AA229" s="113"/>
      <c r="AB229" s="113"/>
      <c r="AC229" s="113"/>
      <c r="AD229" s="113"/>
      <c r="AE229" s="113"/>
      <c r="AF229" s="113"/>
      <c r="AG229" s="113"/>
      <c r="AH229" s="113"/>
      <c r="AI229" s="113"/>
      <c r="AJ229" s="113"/>
      <c r="AK229" s="113"/>
      <c r="AL229" s="113"/>
    </row>
    <row r="230" spans="1:38" x14ac:dyDescent="0.25">
      <c r="A230" s="113"/>
      <c r="B230" s="208"/>
      <c r="C230" s="113"/>
      <c r="D230" s="113"/>
      <c r="E230" s="113"/>
      <c r="F230" s="125"/>
      <c r="G230" s="113"/>
      <c r="H230" s="113"/>
      <c r="I230" s="113"/>
      <c r="J230" s="113"/>
      <c r="K230" s="208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113"/>
      <c r="X230" s="113"/>
      <c r="Y230" s="113"/>
      <c r="Z230" s="113"/>
      <c r="AA230" s="113"/>
      <c r="AB230" s="113"/>
      <c r="AC230" s="113"/>
      <c r="AD230" s="113"/>
      <c r="AE230" s="113"/>
      <c r="AF230" s="113"/>
      <c r="AG230" s="113"/>
      <c r="AH230" s="113"/>
      <c r="AI230" s="113"/>
      <c r="AJ230" s="113"/>
      <c r="AK230" s="113"/>
      <c r="AL230" s="113"/>
    </row>
    <row r="231" spans="1:38" x14ac:dyDescent="0.25">
      <c r="A231" s="113"/>
      <c r="B231" s="208"/>
      <c r="C231" s="113"/>
      <c r="D231" s="113"/>
      <c r="E231" s="113"/>
      <c r="F231" s="125"/>
      <c r="G231" s="113"/>
      <c r="H231" s="113"/>
      <c r="I231" s="113"/>
      <c r="J231" s="113"/>
      <c r="K231" s="208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  <c r="W231" s="113"/>
      <c r="X231" s="113"/>
      <c r="Y231" s="113"/>
      <c r="Z231" s="113"/>
      <c r="AA231" s="113"/>
      <c r="AB231" s="113"/>
      <c r="AC231" s="113"/>
      <c r="AD231" s="113"/>
      <c r="AE231" s="113"/>
      <c r="AF231" s="113"/>
      <c r="AG231" s="113"/>
      <c r="AH231" s="113"/>
      <c r="AI231" s="113"/>
      <c r="AJ231" s="113"/>
      <c r="AK231" s="113"/>
      <c r="AL231" s="113"/>
    </row>
    <row r="232" spans="1:38" x14ac:dyDescent="0.25">
      <c r="A232" s="113"/>
      <c r="B232" s="208"/>
      <c r="C232" s="113"/>
      <c r="D232" s="113"/>
      <c r="E232" s="113"/>
      <c r="F232" s="125"/>
      <c r="G232" s="113"/>
      <c r="H232" s="113"/>
      <c r="I232" s="113"/>
      <c r="J232" s="113"/>
      <c r="K232" s="208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  <c r="W232" s="113"/>
      <c r="X232" s="113"/>
      <c r="Y232" s="113"/>
      <c r="Z232" s="113"/>
      <c r="AA232" s="113"/>
      <c r="AB232" s="113"/>
      <c r="AC232" s="113"/>
      <c r="AD232" s="113"/>
      <c r="AE232" s="113"/>
      <c r="AF232" s="113"/>
      <c r="AG232" s="113"/>
      <c r="AH232" s="113"/>
      <c r="AI232" s="113"/>
      <c r="AJ232" s="113"/>
      <c r="AK232" s="113"/>
      <c r="AL232" s="113"/>
    </row>
    <row r="233" spans="1:38" x14ac:dyDescent="0.25">
      <c r="A233" s="113"/>
      <c r="B233" s="208"/>
      <c r="C233" s="113"/>
      <c r="D233" s="113"/>
      <c r="E233" s="113"/>
      <c r="F233" s="125"/>
      <c r="G233" s="113"/>
      <c r="H233" s="113"/>
      <c r="I233" s="113"/>
      <c r="J233" s="113"/>
      <c r="K233" s="208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  <c r="V233" s="113"/>
      <c r="W233" s="113"/>
      <c r="X233" s="113"/>
      <c r="Y233" s="113"/>
      <c r="Z233" s="113"/>
      <c r="AA233" s="113"/>
      <c r="AB233" s="113"/>
      <c r="AC233" s="113"/>
      <c r="AD233" s="113"/>
      <c r="AE233" s="113"/>
      <c r="AF233" s="113"/>
      <c r="AG233" s="113"/>
      <c r="AH233" s="113"/>
      <c r="AI233" s="113"/>
      <c r="AJ233" s="113"/>
      <c r="AK233" s="113"/>
      <c r="AL233" s="113"/>
    </row>
    <row r="234" spans="1:38" x14ac:dyDescent="0.25">
      <c r="A234" s="113"/>
      <c r="B234" s="208"/>
      <c r="C234" s="113"/>
      <c r="D234" s="113"/>
      <c r="E234" s="113"/>
      <c r="F234" s="125"/>
      <c r="G234" s="113"/>
      <c r="H234" s="113"/>
      <c r="I234" s="113"/>
      <c r="J234" s="113"/>
      <c r="K234" s="208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  <c r="V234" s="113"/>
      <c r="W234" s="113"/>
      <c r="X234" s="113"/>
      <c r="Y234" s="113"/>
      <c r="Z234" s="113"/>
      <c r="AA234" s="113"/>
      <c r="AB234" s="113"/>
      <c r="AC234" s="113"/>
      <c r="AD234" s="113"/>
      <c r="AE234" s="113"/>
      <c r="AF234" s="113"/>
      <c r="AG234" s="113"/>
      <c r="AH234" s="113"/>
      <c r="AI234" s="113"/>
      <c r="AJ234" s="113"/>
      <c r="AK234" s="113"/>
      <c r="AL234" s="113"/>
    </row>
    <row r="235" spans="1:38" x14ac:dyDescent="0.25">
      <c r="A235" s="113"/>
      <c r="B235" s="208"/>
      <c r="C235" s="113"/>
      <c r="D235" s="113"/>
      <c r="E235" s="113"/>
      <c r="F235" s="125"/>
      <c r="G235" s="113"/>
      <c r="H235" s="113"/>
      <c r="I235" s="113"/>
      <c r="J235" s="113"/>
      <c r="K235" s="208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  <c r="W235" s="113"/>
      <c r="X235" s="113"/>
      <c r="Y235" s="113"/>
      <c r="Z235" s="113"/>
      <c r="AA235" s="113"/>
      <c r="AB235" s="113"/>
      <c r="AC235" s="113"/>
      <c r="AD235" s="113"/>
      <c r="AE235" s="113"/>
      <c r="AF235" s="113"/>
      <c r="AG235" s="113"/>
      <c r="AH235" s="113"/>
      <c r="AI235" s="113"/>
      <c r="AJ235" s="113"/>
      <c r="AK235" s="113"/>
      <c r="AL235" s="113"/>
    </row>
    <row r="236" spans="1:38" x14ac:dyDescent="0.25">
      <c r="A236" s="113"/>
      <c r="B236" s="208"/>
      <c r="C236" s="113"/>
      <c r="D236" s="113"/>
      <c r="E236" s="113"/>
      <c r="F236" s="125"/>
      <c r="G236" s="113"/>
      <c r="H236" s="113"/>
      <c r="I236" s="113"/>
      <c r="J236" s="113"/>
      <c r="K236" s="208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  <c r="V236" s="113"/>
      <c r="W236" s="113"/>
      <c r="X236" s="113"/>
      <c r="Y236" s="113"/>
      <c r="Z236" s="113"/>
      <c r="AA236" s="113"/>
      <c r="AB236" s="113"/>
      <c r="AC236" s="113"/>
      <c r="AD236" s="113"/>
      <c r="AE236" s="113"/>
      <c r="AF236" s="113"/>
      <c r="AG236" s="113"/>
      <c r="AH236" s="113"/>
      <c r="AI236" s="113"/>
      <c r="AJ236" s="113"/>
      <c r="AK236" s="113"/>
      <c r="AL236" s="113"/>
    </row>
    <row r="237" spans="1:38" x14ac:dyDescent="0.25">
      <c r="A237" s="113"/>
      <c r="B237" s="208"/>
      <c r="C237" s="113"/>
      <c r="D237" s="113"/>
      <c r="E237" s="113"/>
      <c r="F237" s="125"/>
      <c r="G237" s="113"/>
      <c r="H237" s="113"/>
      <c r="I237" s="113"/>
      <c r="J237" s="113"/>
      <c r="K237" s="208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  <c r="W237" s="113"/>
      <c r="X237" s="113"/>
      <c r="Y237" s="113"/>
      <c r="Z237" s="113"/>
      <c r="AA237" s="113"/>
      <c r="AB237" s="113"/>
      <c r="AC237" s="113"/>
      <c r="AD237" s="113"/>
      <c r="AE237" s="113"/>
      <c r="AF237" s="113"/>
      <c r="AG237" s="113"/>
      <c r="AH237" s="113"/>
      <c r="AI237" s="113"/>
      <c r="AJ237" s="113"/>
      <c r="AK237" s="113"/>
      <c r="AL237" s="113"/>
    </row>
    <row r="238" spans="1:38" x14ac:dyDescent="0.25">
      <c r="A238" s="113"/>
      <c r="B238" s="208"/>
      <c r="C238" s="113"/>
      <c r="D238" s="113"/>
      <c r="E238" s="113"/>
      <c r="F238" s="125"/>
      <c r="G238" s="113"/>
      <c r="H238" s="113"/>
      <c r="I238" s="113"/>
      <c r="J238" s="113"/>
      <c r="K238" s="208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  <c r="W238" s="113"/>
      <c r="X238" s="113"/>
      <c r="Y238" s="113"/>
      <c r="Z238" s="113"/>
      <c r="AA238" s="113"/>
      <c r="AB238" s="113"/>
      <c r="AC238" s="113"/>
      <c r="AD238" s="113"/>
      <c r="AE238" s="113"/>
      <c r="AF238" s="113"/>
      <c r="AG238" s="113"/>
      <c r="AH238" s="113"/>
      <c r="AI238" s="113"/>
      <c r="AJ238" s="113"/>
      <c r="AK238" s="113"/>
      <c r="AL238" s="113"/>
    </row>
    <row r="239" spans="1:38" x14ac:dyDescent="0.25">
      <c r="A239" s="113"/>
      <c r="B239" s="208"/>
      <c r="C239" s="113"/>
      <c r="D239" s="113"/>
      <c r="E239" s="113"/>
      <c r="F239" s="125"/>
      <c r="G239" s="113"/>
      <c r="H239" s="113"/>
      <c r="I239" s="113"/>
      <c r="J239" s="113"/>
      <c r="K239" s="208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  <c r="AA239" s="113"/>
      <c r="AB239" s="113"/>
      <c r="AC239" s="113"/>
      <c r="AD239" s="113"/>
      <c r="AE239" s="113"/>
      <c r="AF239" s="113"/>
      <c r="AG239" s="113"/>
      <c r="AH239" s="113"/>
      <c r="AI239" s="113"/>
      <c r="AJ239" s="113"/>
      <c r="AK239" s="113"/>
      <c r="AL239" s="113"/>
    </row>
    <row r="240" spans="1:38" x14ac:dyDescent="0.25">
      <c r="A240" s="113"/>
      <c r="B240" s="208"/>
      <c r="C240" s="113"/>
      <c r="D240" s="113"/>
      <c r="E240" s="113"/>
      <c r="F240" s="125"/>
      <c r="G240" s="113"/>
      <c r="H240" s="113"/>
      <c r="I240" s="113"/>
      <c r="J240" s="113"/>
      <c r="K240" s="208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  <c r="W240" s="113"/>
      <c r="X240" s="113"/>
      <c r="Y240" s="113"/>
      <c r="Z240" s="113"/>
      <c r="AA240" s="113"/>
      <c r="AB240" s="113"/>
      <c r="AC240" s="113"/>
      <c r="AD240" s="113"/>
      <c r="AE240" s="113"/>
      <c r="AF240" s="113"/>
      <c r="AG240" s="113"/>
      <c r="AH240" s="113"/>
      <c r="AI240" s="113"/>
      <c r="AJ240" s="113"/>
      <c r="AK240" s="113"/>
      <c r="AL240" s="113"/>
    </row>
    <row r="241" spans="1:38" x14ac:dyDescent="0.25">
      <c r="A241" s="113"/>
      <c r="B241" s="208"/>
      <c r="C241" s="113"/>
      <c r="D241" s="113"/>
      <c r="E241" s="113"/>
      <c r="F241" s="125"/>
      <c r="G241" s="113"/>
      <c r="H241" s="113"/>
      <c r="I241" s="113"/>
      <c r="J241" s="113"/>
      <c r="K241" s="208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  <c r="Y241" s="113"/>
      <c r="Z241" s="113"/>
      <c r="AA241" s="113"/>
      <c r="AB241" s="113"/>
      <c r="AC241" s="113"/>
      <c r="AD241" s="113"/>
      <c r="AE241" s="113"/>
      <c r="AF241" s="113"/>
      <c r="AG241" s="113"/>
      <c r="AH241" s="113"/>
      <c r="AI241" s="113"/>
      <c r="AJ241" s="113"/>
      <c r="AK241" s="113"/>
      <c r="AL241" s="113"/>
    </row>
    <row r="242" spans="1:38" x14ac:dyDescent="0.25">
      <c r="A242" s="113"/>
      <c r="B242" s="208"/>
      <c r="C242" s="113"/>
      <c r="D242" s="113"/>
      <c r="E242" s="113"/>
      <c r="F242" s="125"/>
      <c r="G242" s="113"/>
      <c r="H242" s="113"/>
      <c r="I242" s="113"/>
      <c r="J242" s="113"/>
      <c r="K242" s="208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  <c r="W242" s="113"/>
      <c r="X242" s="113"/>
      <c r="Y242" s="113"/>
      <c r="Z242" s="113"/>
      <c r="AA242" s="113"/>
      <c r="AB242" s="113"/>
      <c r="AC242" s="113"/>
      <c r="AD242" s="113"/>
      <c r="AE242" s="113"/>
      <c r="AF242" s="113"/>
      <c r="AG242" s="113"/>
      <c r="AH242" s="113"/>
      <c r="AI242" s="113"/>
      <c r="AJ242" s="113"/>
      <c r="AK242" s="113"/>
      <c r="AL242" s="113"/>
    </row>
    <row r="243" spans="1:38" x14ac:dyDescent="0.25">
      <c r="A243" s="113"/>
      <c r="B243" s="208"/>
      <c r="C243" s="113"/>
      <c r="D243" s="113"/>
      <c r="E243" s="113"/>
      <c r="F243" s="125"/>
      <c r="G243" s="113"/>
      <c r="H243" s="113"/>
      <c r="I243" s="113"/>
      <c r="J243" s="113"/>
      <c r="K243" s="208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  <c r="W243" s="113"/>
      <c r="X243" s="113"/>
      <c r="Y243" s="113"/>
      <c r="Z243" s="113"/>
      <c r="AA243" s="113"/>
      <c r="AB243" s="113"/>
      <c r="AC243" s="113"/>
      <c r="AD243" s="113"/>
      <c r="AE243" s="113"/>
      <c r="AF243" s="113"/>
      <c r="AG243" s="113"/>
      <c r="AH243" s="113"/>
      <c r="AI243" s="113"/>
      <c r="AJ243" s="113"/>
      <c r="AK243" s="113"/>
      <c r="AL243" s="113"/>
    </row>
    <row r="244" spans="1:38" x14ac:dyDescent="0.25">
      <c r="A244" s="113"/>
      <c r="B244" s="208"/>
      <c r="C244" s="113"/>
      <c r="D244" s="113"/>
      <c r="E244" s="113"/>
      <c r="F244" s="125"/>
      <c r="G244" s="113"/>
      <c r="H244" s="113"/>
      <c r="I244" s="113"/>
      <c r="J244" s="113"/>
      <c r="K244" s="208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  <c r="AA244" s="113"/>
      <c r="AB244" s="113"/>
      <c r="AC244" s="113"/>
      <c r="AD244" s="113"/>
      <c r="AE244" s="113"/>
      <c r="AF244" s="113"/>
      <c r="AG244" s="113"/>
      <c r="AH244" s="113"/>
      <c r="AI244" s="113"/>
      <c r="AJ244" s="113"/>
      <c r="AK244" s="113"/>
      <c r="AL244" s="113"/>
    </row>
    <row r="245" spans="1:38" x14ac:dyDescent="0.25">
      <c r="A245" s="113"/>
      <c r="B245" s="208"/>
      <c r="C245" s="113"/>
      <c r="D245" s="113"/>
      <c r="E245" s="113"/>
      <c r="F245" s="125"/>
      <c r="G245" s="113"/>
      <c r="H245" s="113"/>
      <c r="I245" s="113"/>
      <c r="J245" s="113"/>
      <c r="K245" s="208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  <c r="W245" s="113"/>
      <c r="X245" s="113"/>
      <c r="Y245" s="113"/>
      <c r="Z245" s="113"/>
      <c r="AA245" s="113"/>
      <c r="AB245" s="113"/>
      <c r="AC245" s="113"/>
      <c r="AD245" s="113"/>
      <c r="AE245" s="113"/>
      <c r="AF245" s="113"/>
      <c r="AG245" s="113"/>
      <c r="AH245" s="113"/>
      <c r="AI245" s="113"/>
      <c r="AJ245" s="113"/>
      <c r="AK245" s="113"/>
      <c r="AL245" s="113"/>
    </row>
    <row r="246" spans="1:38" x14ac:dyDescent="0.25">
      <c r="A246" s="113"/>
      <c r="B246" s="208"/>
      <c r="C246" s="113"/>
      <c r="D246" s="113"/>
      <c r="E246" s="113"/>
      <c r="F246" s="125"/>
      <c r="G246" s="113"/>
      <c r="H246" s="113"/>
      <c r="I246" s="113"/>
      <c r="J246" s="113"/>
      <c r="K246" s="208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  <c r="Y246" s="113"/>
      <c r="Z246" s="113"/>
      <c r="AA246" s="113"/>
      <c r="AB246" s="113"/>
      <c r="AC246" s="113"/>
      <c r="AD246" s="113"/>
      <c r="AE246" s="113"/>
      <c r="AF246" s="113"/>
      <c r="AG246" s="113"/>
      <c r="AH246" s="113"/>
      <c r="AI246" s="113"/>
      <c r="AJ246" s="113"/>
      <c r="AK246" s="113"/>
      <c r="AL246" s="113"/>
    </row>
    <row r="247" spans="1:38" x14ac:dyDescent="0.25">
      <c r="A247" s="113"/>
      <c r="B247" s="208"/>
      <c r="C247" s="113"/>
      <c r="D247" s="113"/>
      <c r="E247" s="113"/>
      <c r="F247" s="125"/>
      <c r="G247" s="113"/>
      <c r="H247" s="113"/>
      <c r="I247" s="113"/>
      <c r="J247" s="113"/>
      <c r="K247" s="208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  <c r="Z247" s="113"/>
      <c r="AA247" s="113"/>
      <c r="AB247" s="113"/>
      <c r="AC247" s="113"/>
      <c r="AD247" s="113"/>
      <c r="AE247" s="113"/>
      <c r="AF247" s="113"/>
      <c r="AG247" s="113"/>
      <c r="AH247" s="113"/>
      <c r="AI247" s="113"/>
      <c r="AJ247" s="113"/>
      <c r="AK247" s="113"/>
      <c r="AL247" s="113"/>
    </row>
    <row r="248" spans="1:38" x14ac:dyDescent="0.25">
      <c r="A248" s="113"/>
      <c r="B248" s="208"/>
      <c r="C248" s="113"/>
      <c r="D248" s="113"/>
      <c r="E248" s="113"/>
      <c r="F248" s="125"/>
      <c r="G248" s="113"/>
      <c r="H248" s="113"/>
      <c r="I248" s="113"/>
      <c r="J248" s="113"/>
      <c r="K248" s="208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  <c r="W248" s="113"/>
      <c r="X248" s="113"/>
      <c r="Y248" s="113"/>
      <c r="Z248" s="113"/>
      <c r="AA248" s="113"/>
      <c r="AB248" s="113"/>
      <c r="AC248" s="113"/>
      <c r="AD248" s="113"/>
      <c r="AE248" s="113"/>
      <c r="AF248" s="113"/>
      <c r="AG248" s="113"/>
      <c r="AH248" s="113"/>
      <c r="AI248" s="113"/>
      <c r="AJ248" s="113"/>
      <c r="AK248" s="113"/>
      <c r="AL248" s="113"/>
    </row>
    <row r="249" spans="1:38" x14ac:dyDescent="0.25">
      <c r="A249" s="113"/>
      <c r="B249" s="208"/>
      <c r="C249" s="113"/>
      <c r="D249" s="113"/>
      <c r="E249" s="113"/>
      <c r="F249" s="125"/>
      <c r="G249" s="113"/>
      <c r="H249" s="113"/>
      <c r="I249" s="113"/>
      <c r="J249" s="113"/>
      <c r="K249" s="208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  <c r="AA249" s="113"/>
      <c r="AB249" s="113"/>
      <c r="AC249" s="113"/>
      <c r="AD249" s="113"/>
      <c r="AE249" s="113"/>
      <c r="AF249" s="113"/>
      <c r="AG249" s="113"/>
      <c r="AH249" s="113"/>
      <c r="AI249" s="113"/>
      <c r="AJ249" s="113"/>
      <c r="AK249" s="113"/>
      <c r="AL249" s="113"/>
    </row>
    <row r="250" spans="1:38" x14ac:dyDescent="0.25">
      <c r="A250" s="113"/>
      <c r="B250" s="208"/>
      <c r="C250" s="113"/>
      <c r="D250" s="113"/>
      <c r="E250" s="113"/>
      <c r="F250" s="125"/>
      <c r="G250" s="113"/>
      <c r="H250" s="113"/>
      <c r="I250" s="113"/>
      <c r="J250" s="113"/>
      <c r="K250" s="208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  <c r="AA250" s="113"/>
      <c r="AB250" s="113"/>
      <c r="AC250" s="113"/>
      <c r="AD250" s="113"/>
      <c r="AE250" s="113"/>
      <c r="AF250" s="113"/>
      <c r="AG250" s="113"/>
      <c r="AH250" s="113"/>
      <c r="AI250" s="113"/>
      <c r="AJ250" s="113"/>
      <c r="AK250" s="113"/>
      <c r="AL250" s="113"/>
    </row>
    <row r="251" spans="1:38" x14ac:dyDescent="0.25">
      <c r="A251" s="113"/>
      <c r="B251" s="208"/>
      <c r="C251" s="113"/>
      <c r="D251" s="113"/>
      <c r="E251" s="113"/>
      <c r="F251" s="125"/>
      <c r="G251" s="113"/>
      <c r="H251" s="113"/>
      <c r="I251" s="113"/>
      <c r="J251" s="113"/>
      <c r="K251" s="208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  <c r="AA251" s="113"/>
      <c r="AB251" s="113"/>
      <c r="AC251" s="113"/>
      <c r="AD251" s="113"/>
      <c r="AE251" s="113"/>
      <c r="AF251" s="113"/>
      <c r="AG251" s="113"/>
      <c r="AH251" s="113"/>
      <c r="AI251" s="113"/>
      <c r="AJ251" s="113"/>
      <c r="AK251" s="113"/>
      <c r="AL251" s="113"/>
    </row>
    <row r="252" spans="1:38" x14ac:dyDescent="0.25">
      <c r="A252" s="113"/>
      <c r="B252" s="208"/>
      <c r="C252" s="113"/>
      <c r="D252" s="113"/>
      <c r="E252" s="113"/>
      <c r="F252" s="125"/>
      <c r="G252" s="113"/>
      <c r="H252" s="113"/>
      <c r="I252" s="113"/>
      <c r="J252" s="113"/>
      <c r="K252" s="208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  <c r="AA252" s="113"/>
      <c r="AB252" s="113"/>
      <c r="AC252" s="113"/>
      <c r="AD252" s="113"/>
      <c r="AE252" s="113"/>
      <c r="AF252" s="113"/>
      <c r="AG252" s="113"/>
      <c r="AH252" s="113"/>
      <c r="AI252" s="113"/>
      <c r="AJ252" s="113"/>
      <c r="AK252" s="113"/>
      <c r="AL252" s="113"/>
    </row>
    <row r="253" spans="1:38" x14ac:dyDescent="0.25">
      <c r="A253" s="113"/>
      <c r="B253" s="208"/>
      <c r="C253" s="113"/>
      <c r="D253" s="113"/>
      <c r="E253" s="113"/>
      <c r="F253" s="125"/>
      <c r="G253" s="113"/>
      <c r="H253" s="113"/>
      <c r="I253" s="113"/>
      <c r="J253" s="113"/>
      <c r="K253" s="208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  <c r="AA253" s="113"/>
      <c r="AB253" s="113"/>
      <c r="AC253" s="113"/>
      <c r="AD253" s="113"/>
      <c r="AE253" s="113"/>
      <c r="AF253" s="113"/>
      <c r="AG253" s="113"/>
      <c r="AH253" s="113"/>
      <c r="AI253" s="113"/>
      <c r="AJ253" s="113"/>
      <c r="AK253" s="113"/>
      <c r="AL253" s="113"/>
    </row>
    <row r="254" spans="1:38" x14ac:dyDescent="0.25">
      <c r="A254" s="113"/>
      <c r="B254" s="208"/>
      <c r="C254" s="113"/>
      <c r="D254" s="113"/>
      <c r="E254" s="113"/>
      <c r="F254" s="125"/>
      <c r="G254" s="113"/>
      <c r="H254" s="113"/>
      <c r="I254" s="113"/>
      <c r="J254" s="113"/>
      <c r="K254" s="208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  <c r="AA254" s="113"/>
      <c r="AB254" s="113"/>
      <c r="AC254" s="113"/>
      <c r="AD254" s="113"/>
      <c r="AE254" s="113"/>
      <c r="AF254" s="113"/>
      <c r="AG254" s="113"/>
      <c r="AH254" s="113"/>
      <c r="AI254" s="113"/>
      <c r="AJ254" s="113"/>
      <c r="AK254" s="113"/>
      <c r="AL254" s="113"/>
    </row>
    <row r="255" spans="1:38" x14ac:dyDescent="0.25">
      <c r="A255" s="113"/>
      <c r="B255" s="208"/>
      <c r="C255" s="113"/>
      <c r="D255" s="113"/>
      <c r="E255" s="113"/>
      <c r="F255" s="125"/>
      <c r="G255" s="113"/>
      <c r="H255" s="113"/>
      <c r="I255" s="113"/>
      <c r="J255" s="113"/>
      <c r="K255" s="208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  <c r="AA255" s="113"/>
      <c r="AB255" s="113"/>
      <c r="AC255" s="113"/>
      <c r="AD255" s="113"/>
      <c r="AE255" s="113"/>
      <c r="AF255" s="113"/>
      <c r="AG255" s="113"/>
      <c r="AH255" s="113"/>
      <c r="AI255" s="113"/>
      <c r="AJ255" s="113"/>
      <c r="AK255" s="113"/>
      <c r="AL255" s="113"/>
    </row>
    <row r="256" spans="1:38" x14ac:dyDescent="0.25">
      <c r="A256" s="113"/>
      <c r="B256" s="208"/>
      <c r="C256" s="113"/>
      <c r="D256" s="113"/>
      <c r="E256" s="113"/>
      <c r="F256" s="125"/>
      <c r="G256" s="113"/>
      <c r="H256" s="113"/>
      <c r="I256" s="113"/>
      <c r="J256" s="113"/>
      <c r="K256" s="208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  <c r="AA256" s="113"/>
      <c r="AB256" s="113"/>
      <c r="AC256" s="113"/>
      <c r="AD256" s="113"/>
      <c r="AE256" s="113"/>
      <c r="AF256" s="113"/>
      <c r="AG256" s="113"/>
      <c r="AH256" s="113"/>
      <c r="AI256" s="113"/>
      <c r="AJ256" s="113"/>
      <c r="AK256" s="113"/>
      <c r="AL256" s="113"/>
    </row>
    <row r="257" spans="1:38" x14ac:dyDescent="0.25">
      <c r="A257" s="113"/>
      <c r="B257" s="208"/>
      <c r="C257" s="113"/>
      <c r="D257" s="113"/>
      <c r="E257" s="113"/>
      <c r="F257" s="125"/>
      <c r="G257" s="113"/>
      <c r="H257" s="113"/>
      <c r="I257" s="113"/>
      <c r="J257" s="113"/>
      <c r="K257" s="208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  <c r="AA257" s="113"/>
      <c r="AB257" s="113"/>
      <c r="AC257" s="113"/>
      <c r="AD257" s="113"/>
      <c r="AE257" s="113"/>
      <c r="AF257" s="113"/>
      <c r="AG257" s="113"/>
      <c r="AH257" s="113"/>
      <c r="AI257" s="113"/>
      <c r="AJ257" s="113"/>
      <c r="AK257" s="113"/>
      <c r="AL257" s="113"/>
    </row>
    <row r="258" spans="1:38" x14ac:dyDescent="0.25">
      <c r="A258" s="113"/>
      <c r="B258" s="208"/>
      <c r="C258" s="113"/>
      <c r="D258" s="113"/>
      <c r="E258" s="113"/>
      <c r="F258" s="125"/>
      <c r="G258" s="113"/>
      <c r="H258" s="113"/>
      <c r="I258" s="113"/>
      <c r="J258" s="113"/>
      <c r="K258" s="208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  <c r="AA258" s="113"/>
      <c r="AB258" s="113"/>
      <c r="AC258" s="113"/>
      <c r="AD258" s="113"/>
      <c r="AE258" s="113"/>
      <c r="AF258" s="113"/>
      <c r="AG258" s="113"/>
      <c r="AH258" s="113"/>
      <c r="AI258" s="113"/>
      <c r="AJ258" s="113"/>
      <c r="AK258" s="113"/>
      <c r="AL258" s="113"/>
    </row>
    <row r="259" spans="1:38" x14ac:dyDescent="0.25">
      <c r="A259" s="113"/>
      <c r="B259" s="208"/>
      <c r="C259" s="113"/>
      <c r="D259" s="113"/>
      <c r="E259" s="113"/>
      <c r="F259" s="125"/>
      <c r="G259" s="113"/>
      <c r="H259" s="113"/>
      <c r="I259" s="113"/>
      <c r="J259" s="113"/>
      <c r="K259" s="208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  <c r="AA259" s="113"/>
      <c r="AB259" s="113"/>
      <c r="AC259" s="113"/>
      <c r="AD259" s="113"/>
      <c r="AE259" s="113"/>
      <c r="AF259" s="113"/>
      <c r="AG259" s="113"/>
      <c r="AH259" s="113"/>
      <c r="AI259" s="113"/>
      <c r="AJ259" s="113"/>
      <c r="AK259" s="113"/>
      <c r="AL259" s="113"/>
    </row>
    <row r="260" spans="1:38" x14ac:dyDescent="0.25">
      <c r="A260" s="113"/>
      <c r="B260" s="208"/>
      <c r="C260" s="113"/>
      <c r="D260" s="113"/>
      <c r="E260" s="113"/>
      <c r="F260" s="125"/>
      <c r="G260" s="113"/>
      <c r="H260" s="113"/>
      <c r="I260" s="113"/>
      <c r="J260" s="113"/>
      <c r="K260" s="208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  <c r="W260" s="113"/>
      <c r="X260" s="113"/>
      <c r="Y260" s="113"/>
      <c r="Z260" s="113"/>
      <c r="AA260" s="113"/>
      <c r="AB260" s="113"/>
      <c r="AC260" s="113"/>
      <c r="AD260" s="113"/>
      <c r="AE260" s="113"/>
      <c r="AF260" s="113"/>
      <c r="AG260" s="113"/>
      <c r="AH260" s="113"/>
      <c r="AI260" s="113"/>
      <c r="AJ260" s="113"/>
      <c r="AK260" s="113"/>
      <c r="AL260" s="113"/>
    </row>
    <row r="261" spans="1:38" x14ac:dyDescent="0.25">
      <c r="A261" s="113"/>
      <c r="B261" s="208"/>
      <c r="C261" s="113"/>
      <c r="D261" s="113"/>
      <c r="E261" s="113"/>
      <c r="F261" s="125"/>
      <c r="G261" s="113"/>
      <c r="H261" s="113"/>
      <c r="I261" s="113"/>
      <c r="J261" s="113"/>
      <c r="K261" s="208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  <c r="W261" s="113"/>
      <c r="X261" s="113"/>
      <c r="Y261" s="113"/>
      <c r="Z261" s="113"/>
      <c r="AA261" s="113"/>
      <c r="AB261" s="113"/>
      <c r="AC261" s="113"/>
      <c r="AD261" s="113"/>
      <c r="AE261" s="113"/>
      <c r="AF261" s="113"/>
      <c r="AG261" s="113"/>
      <c r="AH261" s="113"/>
      <c r="AI261" s="113"/>
      <c r="AJ261" s="113"/>
      <c r="AK261" s="113"/>
      <c r="AL261" s="113"/>
    </row>
    <row r="262" spans="1:38" x14ac:dyDescent="0.25">
      <c r="A262" s="113"/>
      <c r="B262" s="208"/>
      <c r="C262" s="113"/>
      <c r="D262" s="113"/>
      <c r="E262" s="113"/>
      <c r="F262" s="125"/>
      <c r="G262" s="113"/>
      <c r="H262" s="113"/>
      <c r="I262" s="113"/>
      <c r="J262" s="113"/>
      <c r="K262" s="208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  <c r="AA262" s="113"/>
      <c r="AB262" s="113"/>
      <c r="AC262" s="113"/>
      <c r="AD262" s="113"/>
      <c r="AE262" s="113"/>
      <c r="AF262" s="113"/>
      <c r="AG262" s="113"/>
      <c r="AH262" s="113"/>
      <c r="AI262" s="113"/>
      <c r="AJ262" s="113"/>
      <c r="AK262" s="113"/>
      <c r="AL262" s="113"/>
    </row>
    <row r="263" spans="1:38" x14ac:dyDescent="0.25">
      <c r="A263" s="113"/>
      <c r="B263" s="208"/>
      <c r="C263" s="113"/>
      <c r="D263" s="113"/>
      <c r="E263" s="113"/>
      <c r="F263" s="125"/>
      <c r="G263" s="113"/>
      <c r="H263" s="113"/>
      <c r="I263" s="113"/>
      <c r="J263" s="113"/>
      <c r="K263" s="208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  <c r="Z263" s="113"/>
      <c r="AA263" s="113"/>
      <c r="AB263" s="113"/>
      <c r="AC263" s="113"/>
      <c r="AD263" s="113"/>
      <c r="AE263" s="113"/>
      <c r="AF263" s="113"/>
      <c r="AG263" s="113"/>
      <c r="AH263" s="113"/>
      <c r="AI263" s="113"/>
      <c r="AJ263" s="113"/>
      <c r="AK263" s="113"/>
      <c r="AL263" s="113"/>
    </row>
    <row r="264" spans="1:38" x14ac:dyDescent="0.25">
      <c r="A264" s="113"/>
      <c r="B264" s="208"/>
      <c r="C264" s="113"/>
      <c r="D264" s="113"/>
      <c r="E264" s="113"/>
      <c r="F264" s="125"/>
      <c r="G264" s="113"/>
      <c r="H264" s="113"/>
      <c r="I264" s="113"/>
      <c r="J264" s="113"/>
      <c r="K264" s="208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  <c r="AA264" s="113"/>
      <c r="AB264" s="113"/>
      <c r="AC264" s="113"/>
      <c r="AD264" s="113"/>
      <c r="AE264" s="113"/>
      <c r="AF264" s="113"/>
      <c r="AG264" s="113"/>
      <c r="AH264" s="113"/>
      <c r="AI264" s="113"/>
      <c r="AJ264" s="113"/>
      <c r="AK264" s="113"/>
      <c r="AL264" s="113"/>
    </row>
    <row r="265" spans="1:38" x14ac:dyDescent="0.25">
      <c r="A265" s="113"/>
      <c r="B265" s="208"/>
      <c r="C265" s="113"/>
      <c r="D265" s="113"/>
      <c r="E265" s="113"/>
      <c r="F265" s="125"/>
      <c r="G265" s="113"/>
      <c r="H265" s="113"/>
      <c r="I265" s="113"/>
      <c r="J265" s="113"/>
      <c r="K265" s="208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  <c r="Z265" s="113"/>
      <c r="AA265" s="113"/>
      <c r="AB265" s="113"/>
      <c r="AC265" s="113"/>
      <c r="AD265" s="113"/>
      <c r="AE265" s="113"/>
      <c r="AF265" s="113"/>
      <c r="AG265" s="113"/>
      <c r="AH265" s="113"/>
      <c r="AI265" s="113"/>
      <c r="AJ265" s="113"/>
      <c r="AK265" s="113"/>
      <c r="AL265" s="113"/>
    </row>
    <row r="266" spans="1:38" x14ac:dyDescent="0.25">
      <c r="A266" s="113"/>
      <c r="B266" s="208"/>
      <c r="C266" s="113"/>
      <c r="D266" s="113"/>
      <c r="E266" s="113"/>
      <c r="F266" s="125"/>
      <c r="G266" s="113"/>
      <c r="H266" s="113"/>
      <c r="I266" s="113"/>
      <c r="J266" s="113"/>
      <c r="K266" s="208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  <c r="W266" s="113"/>
      <c r="X266" s="113"/>
      <c r="Y266" s="113"/>
      <c r="Z266" s="113"/>
      <c r="AA266" s="113"/>
      <c r="AB266" s="113"/>
      <c r="AC266" s="113"/>
      <c r="AD266" s="113"/>
      <c r="AE266" s="113"/>
      <c r="AF266" s="113"/>
      <c r="AG266" s="113"/>
      <c r="AH266" s="113"/>
      <c r="AI266" s="113"/>
      <c r="AJ266" s="113"/>
      <c r="AK266" s="113"/>
      <c r="AL266" s="113"/>
    </row>
    <row r="267" spans="1:38" x14ac:dyDescent="0.25">
      <c r="A267" s="113"/>
      <c r="B267" s="208"/>
      <c r="C267" s="113"/>
      <c r="D267" s="113"/>
      <c r="E267" s="113"/>
      <c r="F267" s="125"/>
      <c r="G267" s="113"/>
      <c r="H267" s="113"/>
      <c r="I267" s="113"/>
      <c r="J267" s="113"/>
      <c r="K267" s="208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  <c r="W267" s="113"/>
      <c r="X267" s="113"/>
      <c r="Y267" s="113"/>
      <c r="Z267" s="113"/>
      <c r="AA267" s="113"/>
      <c r="AB267" s="113"/>
      <c r="AC267" s="113"/>
      <c r="AD267" s="113"/>
      <c r="AE267" s="113"/>
      <c r="AF267" s="113"/>
      <c r="AG267" s="113"/>
      <c r="AH267" s="113"/>
      <c r="AI267" s="113"/>
      <c r="AJ267" s="113"/>
      <c r="AK267" s="113"/>
      <c r="AL267" s="113"/>
    </row>
    <row r="268" spans="1:38" x14ac:dyDescent="0.25">
      <c r="A268" s="113"/>
      <c r="B268" s="208"/>
      <c r="C268" s="113"/>
      <c r="D268" s="113"/>
      <c r="E268" s="113"/>
      <c r="F268" s="125"/>
      <c r="G268" s="113"/>
      <c r="H268" s="113"/>
      <c r="I268" s="113"/>
      <c r="J268" s="113"/>
      <c r="K268" s="208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  <c r="W268" s="113"/>
      <c r="X268" s="113"/>
      <c r="Y268" s="113"/>
      <c r="Z268" s="113"/>
      <c r="AA268" s="113"/>
      <c r="AB268" s="113"/>
      <c r="AC268" s="113"/>
      <c r="AD268" s="113"/>
      <c r="AE268" s="113"/>
      <c r="AF268" s="113"/>
      <c r="AG268" s="113"/>
      <c r="AH268" s="113"/>
      <c r="AI268" s="113"/>
      <c r="AJ268" s="113"/>
      <c r="AK268" s="113"/>
      <c r="AL268" s="113"/>
    </row>
    <row r="269" spans="1:38" x14ac:dyDescent="0.25">
      <c r="A269" s="113"/>
      <c r="B269" s="208"/>
      <c r="C269" s="113"/>
      <c r="D269" s="113"/>
      <c r="E269" s="113"/>
      <c r="F269" s="125"/>
      <c r="G269" s="113"/>
      <c r="H269" s="113"/>
      <c r="I269" s="113"/>
      <c r="J269" s="113"/>
      <c r="K269" s="208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  <c r="W269" s="113"/>
      <c r="X269" s="113"/>
      <c r="Y269" s="113"/>
      <c r="Z269" s="113"/>
      <c r="AA269" s="113"/>
      <c r="AB269" s="113"/>
      <c r="AC269" s="113"/>
      <c r="AD269" s="113"/>
      <c r="AE269" s="113"/>
      <c r="AF269" s="113"/>
      <c r="AG269" s="113"/>
      <c r="AH269" s="113"/>
      <c r="AI269" s="113"/>
      <c r="AJ269" s="113"/>
      <c r="AK269" s="113"/>
      <c r="AL269" s="113"/>
    </row>
    <row r="270" spans="1:38" x14ac:dyDescent="0.25">
      <c r="A270" s="113"/>
      <c r="B270" s="208"/>
      <c r="C270" s="113"/>
      <c r="D270" s="113"/>
      <c r="E270" s="113"/>
      <c r="F270" s="125"/>
      <c r="G270" s="113"/>
      <c r="H270" s="113"/>
      <c r="I270" s="113"/>
      <c r="J270" s="113"/>
      <c r="K270" s="208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  <c r="W270" s="113"/>
      <c r="X270" s="113"/>
      <c r="Y270" s="113"/>
      <c r="Z270" s="113"/>
      <c r="AA270" s="113"/>
      <c r="AB270" s="113"/>
      <c r="AC270" s="113"/>
      <c r="AD270" s="113"/>
      <c r="AE270" s="113"/>
      <c r="AF270" s="113"/>
      <c r="AG270" s="113"/>
      <c r="AH270" s="113"/>
      <c r="AI270" s="113"/>
      <c r="AJ270" s="113"/>
      <c r="AK270" s="113"/>
      <c r="AL270" s="113"/>
    </row>
    <row r="271" spans="1:38" x14ac:dyDescent="0.25">
      <c r="A271" s="113"/>
      <c r="B271" s="208"/>
      <c r="C271" s="113"/>
      <c r="D271" s="113"/>
      <c r="E271" s="113"/>
      <c r="F271" s="125"/>
      <c r="G271" s="113"/>
      <c r="H271" s="113"/>
      <c r="I271" s="113"/>
      <c r="J271" s="113"/>
      <c r="K271" s="208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  <c r="W271" s="113"/>
      <c r="X271" s="113"/>
      <c r="Y271" s="113"/>
      <c r="Z271" s="113"/>
      <c r="AA271" s="113"/>
      <c r="AB271" s="113"/>
      <c r="AC271" s="113"/>
      <c r="AD271" s="113"/>
      <c r="AE271" s="113"/>
      <c r="AF271" s="113"/>
      <c r="AG271" s="113"/>
      <c r="AH271" s="113"/>
      <c r="AI271" s="113"/>
      <c r="AJ271" s="113"/>
      <c r="AK271" s="113"/>
      <c r="AL271" s="113"/>
    </row>
    <row r="272" spans="1:38" x14ac:dyDescent="0.25">
      <c r="A272" s="113"/>
      <c r="B272" s="208"/>
      <c r="C272" s="113"/>
      <c r="D272" s="113"/>
      <c r="E272" s="113"/>
      <c r="F272" s="125"/>
      <c r="G272" s="113"/>
      <c r="H272" s="113"/>
      <c r="I272" s="113"/>
      <c r="J272" s="113"/>
      <c r="K272" s="208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  <c r="W272" s="113"/>
      <c r="X272" s="113"/>
      <c r="Y272" s="113"/>
      <c r="Z272" s="113"/>
      <c r="AA272" s="113"/>
      <c r="AB272" s="113"/>
      <c r="AC272" s="113"/>
      <c r="AD272" s="113"/>
      <c r="AE272" s="113"/>
      <c r="AF272" s="113"/>
      <c r="AG272" s="113"/>
      <c r="AH272" s="113"/>
      <c r="AI272" s="113"/>
      <c r="AJ272" s="113"/>
      <c r="AK272" s="113"/>
      <c r="AL272" s="113"/>
    </row>
    <row r="273" spans="1:38" x14ac:dyDescent="0.25">
      <c r="A273" s="113"/>
      <c r="B273" s="208"/>
      <c r="C273" s="113"/>
      <c r="D273" s="113"/>
      <c r="E273" s="113"/>
      <c r="F273" s="125"/>
      <c r="G273" s="113"/>
      <c r="H273" s="113"/>
      <c r="I273" s="113"/>
      <c r="J273" s="113"/>
      <c r="K273" s="208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  <c r="W273" s="113"/>
      <c r="X273" s="113"/>
      <c r="Y273" s="113"/>
      <c r="Z273" s="113"/>
      <c r="AA273" s="113"/>
      <c r="AB273" s="113"/>
      <c r="AC273" s="113"/>
      <c r="AD273" s="113"/>
      <c r="AE273" s="113"/>
      <c r="AF273" s="113"/>
      <c r="AG273" s="113"/>
      <c r="AH273" s="113"/>
      <c r="AI273" s="113"/>
      <c r="AJ273" s="113"/>
      <c r="AK273" s="113"/>
      <c r="AL273" s="113"/>
    </row>
    <row r="274" spans="1:38" x14ac:dyDescent="0.25">
      <c r="A274" s="113"/>
      <c r="B274" s="208"/>
      <c r="C274" s="113"/>
      <c r="D274" s="113"/>
      <c r="E274" s="113"/>
      <c r="F274" s="125"/>
      <c r="G274" s="113"/>
      <c r="H274" s="113"/>
      <c r="I274" s="113"/>
      <c r="J274" s="113"/>
      <c r="K274" s="208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  <c r="W274" s="113"/>
      <c r="X274" s="113"/>
      <c r="Y274" s="113"/>
      <c r="Z274" s="113"/>
      <c r="AA274" s="113"/>
      <c r="AB274" s="113"/>
      <c r="AC274" s="113"/>
      <c r="AD274" s="113"/>
      <c r="AE274" s="113"/>
      <c r="AF274" s="113"/>
      <c r="AG274" s="113"/>
      <c r="AH274" s="113"/>
      <c r="AI274" s="113"/>
      <c r="AJ274" s="113"/>
      <c r="AK274" s="113"/>
      <c r="AL274" s="113"/>
    </row>
    <row r="275" spans="1:38" x14ac:dyDescent="0.25">
      <c r="A275" s="113"/>
      <c r="B275" s="208"/>
      <c r="C275" s="113"/>
      <c r="D275" s="113"/>
      <c r="E275" s="113"/>
      <c r="F275" s="125"/>
      <c r="G275" s="113"/>
      <c r="H275" s="113"/>
      <c r="I275" s="113"/>
      <c r="J275" s="113"/>
      <c r="K275" s="208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  <c r="W275" s="113"/>
      <c r="X275" s="113"/>
      <c r="Y275" s="113"/>
      <c r="Z275" s="113"/>
      <c r="AA275" s="113"/>
      <c r="AB275" s="113"/>
      <c r="AC275" s="113"/>
      <c r="AD275" s="113"/>
      <c r="AE275" s="113"/>
      <c r="AF275" s="113"/>
      <c r="AG275" s="113"/>
      <c r="AH275" s="113"/>
      <c r="AI275" s="113"/>
      <c r="AJ275" s="113"/>
      <c r="AK275" s="113"/>
      <c r="AL275" s="113"/>
    </row>
    <row r="276" spans="1:38" x14ac:dyDescent="0.25">
      <c r="A276" s="113"/>
      <c r="B276" s="208"/>
      <c r="C276" s="113"/>
      <c r="D276" s="113"/>
      <c r="E276" s="113"/>
      <c r="F276" s="125"/>
      <c r="G276" s="113"/>
      <c r="H276" s="113"/>
      <c r="I276" s="113"/>
      <c r="J276" s="113"/>
      <c r="K276" s="208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  <c r="W276" s="113"/>
      <c r="X276" s="113"/>
      <c r="Y276" s="113"/>
      <c r="Z276" s="113"/>
      <c r="AA276" s="113"/>
      <c r="AB276" s="113"/>
      <c r="AC276" s="113"/>
      <c r="AD276" s="113"/>
      <c r="AE276" s="113"/>
      <c r="AF276" s="113"/>
      <c r="AG276" s="113"/>
      <c r="AH276" s="113"/>
      <c r="AI276" s="113"/>
      <c r="AJ276" s="113"/>
      <c r="AK276" s="113"/>
      <c r="AL276" s="113"/>
    </row>
    <row r="277" spans="1:38" x14ac:dyDescent="0.25">
      <c r="A277" s="113"/>
      <c r="B277" s="208"/>
      <c r="C277" s="113"/>
      <c r="D277" s="113"/>
      <c r="E277" s="113"/>
      <c r="F277" s="125"/>
      <c r="G277" s="113"/>
      <c r="H277" s="113"/>
      <c r="I277" s="113"/>
      <c r="J277" s="113"/>
      <c r="K277" s="208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  <c r="W277" s="113"/>
      <c r="X277" s="113"/>
      <c r="Y277" s="113"/>
      <c r="Z277" s="113"/>
      <c r="AA277" s="113"/>
      <c r="AB277" s="113"/>
      <c r="AC277" s="113"/>
      <c r="AD277" s="113"/>
      <c r="AE277" s="113"/>
      <c r="AF277" s="113"/>
      <c r="AG277" s="113"/>
      <c r="AH277" s="113"/>
      <c r="AI277" s="113"/>
      <c r="AJ277" s="113"/>
      <c r="AK277" s="113"/>
      <c r="AL277" s="113"/>
    </row>
    <row r="278" spans="1:38" x14ac:dyDescent="0.25">
      <c r="A278" s="113"/>
      <c r="B278" s="208"/>
      <c r="C278" s="113"/>
      <c r="D278" s="113"/>
      <c r="E278" s="113"/>
      <c r="F278" s="125"/>
      <c r="G278" s="113"/>
      <c r="H278" s="113"/>
      <c r="I278" s="113"/>
      <c r="J278" s="113"/>
      <c r="K278" s="208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  <c r="W278" s="113"/>
      <c r="X278" s="113"/>
      <c r="Y278" s="113"/>
      <c r="Z278" s="113"/>
      <c r="AA278" s="113"/>
      <c r="AB278" s="113"/>
      <c r="AC278" s="113"/>
      <c r="AD278" s="113"/>
      <c r="AE278" s="113"/>
      <c r="AF278" s="113"/>
      <c r="AG278" s="113"/>
      <c r="AH278" s="113"/>
      <c r="AI278" s="113"/>
      <c r="AJ278" s="113"/>
      <c r="AK278" s="113"/>
      <c r="AL278" s="113"/>
    </row>
    <row r="279" spans="1:38" x14ac:dyDescent="0.25">
      <c r="A279" s="113"/>
      <c r="B279" s="208"/>
      <c r="C279" s="113"/>
      <c r="D279" s="113"/>
      <c r="E279" s="113"/>
      <c r="F279" s="125"/>
      <c r="G279" s="113"/>
      <c r="H279" s="113"/>
      <c r="I279" s="113"/>
      <c r="J279" s="113"/>
      <c r="K279" s="208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  <c r="W279" s="113"/>
      <c r="X279" s="113"/>
      <c r="Y279" s="113"/>
      <c r="Z279" s="113"/>
      <c r="AA279" s="113"/>
      <c r="AB279" s="113"/>
      <c r="AC279" s="113"/>
      <c r="AD279" s="113"/>
      <c r="AE279" s="113"/>
      <c r="AF279" s="113"/>
      <c r="AG279" s="113"/>
      <c r="AH279" s="113"/>
      <c r="AI279" s="113"/>
      <c r="AJ279" s="113"/>
      <c r="AK279" s="113"/>
      <c r="AL279" s="113"/>
    </row>
    <row r="280" spans="1:38" x14ac:dyDescent="0.25">
      <c r="A280" s="113"/>
      <c r="B280" s="208"/>
      <c r="C280" s="113"/>
      <c r="D280" s="113"/>
      <c r="E280" s="113"/>
      <c r="F280" s="125"/>
      <c r="G280" s="113"/>
      <c r="H280" s="113"/>
      <c r="I280" s="113"/>
      <c r="J280" s="113"/>
      <c r="K280" s="208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  <c r="W280" s="113"/>
      <c r="X280" s="113"/>
      <c r="Y280" s="113"/>
      <c r="Z280" s="113"/>
      <c r="AA280" s="113"/>
      <c r="AB280" s="113"/>
      <c r="AC280" s="113"/>
      <c r="AD280" s="113"/>
      <c r="AE280" s="113"/>
      <c r="AF280" s="113"/>
      <c r="AG280" s="113"/>
      <c r="AH280" s="113"/>
      <c r="AI280" s="113"/>
      <c r="AJ280" s="113"/>
      <c r="AK280" s="113"/>
      <c r="AL280" s="113"/>
    </row>
    <row r="281" spans="1:38" x14ac:dyDescent="0.25">
      <c r="A281" s="113"/>
      <c r="B281" s="208"/>
      <c r="C281" s="113"/>
      <c r="D281" s="113"/>
      <c r="E281" s="113"/>
      <c r="F281" s="125"/>
      <c r="G281" s="113"/>
      <c r="H281" s="113"/>
      <c r="I281" s="113"/>
      <c r="J281" s="113"/>
      <c r="K281" s="208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  <c r="W281" s="113"/>
      <c r="X281" s="113"/>
      <c r="Y281" s="113"/>
      <c r="Z281" s="113"/>
      <c r="AA281" s="113"/>
      <c r="AB281" s="113"/>
      <c r="AC281" s="113"/>
      <c r="AD281" s="113"/>
      <c r="AE281" s="113"/>
      <c r="AF281" s="113"/>
      <c r="AG281" s="113"/>
      <c r="AH281" s="113"/>
      <c r="AI281" s="113"/>
      <c r="AJ281" s="113"/>
      <c r="AK281" s="113"/>
      <c r="AL281" s="113"/>
    </row>
    <row r="282" spans="1:38" x14ac:dyDescent="0.25">
      <c r="A282" s="113"/>
      <c r="B282" s="208"/>
      <c r="C282" s="113"/>
      <c r="D282" s="113"/>
      <c r="E282" s="113"/>
      <c r="F282" s="125"/>
      <c r="G282" s="113"/>
      <c r="H282" s="113"/>
      <c r="I282" s="113"/>
      <c r="J282" s="113"/>
      <c r="K282" s="208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  <c r="W282" s="113"/>
      <c r="X282" s="113"/>
      <c r="Y282" s="113"/>
      <c r="Z282" s="113"/>
      <c r="AA282" s="113"/>
      <c r="AB282" s="113"/>
      <c r="AC282" s="113"/>
      <c r="AD282" s="113"/>
      <c r="AE282" s="113"/>
      <c r="AF282" s="113"/>
      <c r="AG282" s="113"/>
      <c r="AH282" s="113"/>
      <c r="AI282" s="113"/>
      <c r="AJ282" s="113"/>
      <c r="AK282" s="113"/>
      <c r="AL282" s="113"/>
    </row>
    <row r="283" spans="1:38" x14ac:dyDescent="0.25">
      <c r="A283" s="113"/>
      <c r="B283" s="208"/>
      <c r="C283" s="113"/>
      <c r="D283" s="113"/>
      <c r="E283" s="113"/>
      <c r="F283" s="125"/>
      <c r="G283" s="113"/>
      <c r="H283" s="113"/>
      <c r="I283" s="113"/>
      <c r="J283" s="113"/>
      <c r="K283" s="208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  <c r="W283" s="113"/>
      <c r="X283" s="113"/>
      <c r="Y283" s="113"/>
      <c r="Z283" s="113"/>
      <c r="AA283" s="113"/>
      <c r="AB283" s="113"/>
      <c r="AC283" s="113"/>
      <c r="AD283" s="113"/>
      <c r="AE283" s="113"/>
      <c r="AF283" s="113"/>
      <c r="AG283" s="113"/>
      <c r="AH283" s="113"/>
      <c r="AI283" s="113"/>
      <c r="AJ283" s="113"/>
      <c r="AK283" s="113"/>
      <c r="AL283" s="113"/>
    </row>
    <row r="284" spans="1:38" x14ac:dyDescent="0.25">
      <c r="A284" s="113"/>
      <c r="B284" s="208"/>
      <c r="C284" s="113"/>
      <c r="D284" s="113"/>
      <c r="E284" s="113"/>
      <c r="F284" s="125"/>
      <c r="G284" s="113"/>
      <c r="H284" s="113"/>
      <c r="I284" s="113"/>
      <c r="J284" s="113"/>
      <c r="K284" s="208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  <c r="W284" s="113"/>
      <c r="X284" s="113"/>
      <c r="Y284" s="113"/>
      <c r="Z284" s="113"/>
      <c r="AA284" s="113"/>
      <c r="AB284" s="113"/>
      <c r="AC284" s="113"/>
      <c r="AD284" s="113"/>
      <c r="AE284" s="113"/>
      <c r="AF284" s="113"/>
      <c r="AG284" s="113"/>
      <c r="AH284" s="113"/>
      <c r="AI284" s="113"/>
      <c r="AJ284" s="113"/>
      <c r="AK284" s="113"/>
      <c r="AL284" s="113"/>
    </row>
    <row r="285" spans="1:38" x14ac:dyDescent="0.25">
      <c r="A285" s="113"/>
      <c r="B285" s="208"/>
      <c r="C285" s="113"/>
      <c r="D285" s="113"/>
      <c r="E285" s="113"/>
      <c r="F285" s="125"/>
      <c r="G285" s="113"/>
      <c r="H285" s="113"/>
      <c r="I285" s="113"/>
      <c r="J285" s="113"/>
      <c r="K285" s="208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  <c r="W285" s="113"/>
      <c r="X285" s="113"/>
      <c r="Y285" s="113"/>
      <c r="Z285" s="113"/>
      <c r="AA285" s="113"/>
      <c r="AB285" s="113"/>
      <c r="AC285" s="113"/>
      <c r="AD285" s="113"/>
      <c r="AE285" s="113"/>
      <c r="AF285" s="113"/>
      <c r="AG285" s="113"/>
      <c r="AH285" s="113"/>
      <c r="AI285" s="113"/>
      <c r="AJ285" s="113"/>
      <c r="AK285" s="113"/>
      <c r="AL285" s="113"/>
    </row>
    <row r="286" spans="1:38" x14ac:dyDescent="0.25">
      <c r="A286" s="113"/>
      <c r="B286" s="208"/>
      <c r="C286" s="113"/>
      <c r="D286" s="113"/>
      <c r="E286" s="113"/>
      <c r="F286" s="125"/>
      <c r="G286" s="113"/>
      <c r="H286" s="113"/>
      <c r="I286" s="113"/>
      <c r="J286" s="113"/>
      <c r="K286" s="208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  <c r="Z286" s="113"/>
      <c r="AA286" s="113"/>
      <c r="AB286" s="113"/>
      <c r="AC286" s="113"/>
      <c r="AD286" s="113"/>
      <c r="AE286" s="113"/>
      <c r="AF286" s="113"/>
      <c r="AG286" s="113"/>
      <c r="AH286" s="113"/>
      <c r="AI286" s="113"/>
      <c r="AJ286" s="113"/>
      <c r="AK286" s="113"/>
      <c r="AL286" s="113"/>
    </row>
    <row r="287" spans="1:38" x14ac:dyDescent="0.25">
      <c r="A287" s="113"/>
      <c r="B287" s="208"/>
      <c r="C287" s="113"/>
      <c r="D287" s="113"/>
      <c r="E287" s="113"/>
      <c r="F287" s="125"/>
      <c r="G287" s="113"/>
      <c r="H287" s="113"/>
      <c r="I287" s="113"/>
      <c r="J287" s="113"/>
      <c r="K287" s="208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  <c r="W287" s="113"/>
      <c r="X287" s="113"/>
      <c r="Y287" s="113"/>
      <c r="Z287" s="113"/>
      <c r="AA287" s="113"/>
      <c r="AB287" s="113"/>
      <c r="AC287" s="113"/>
      <c r="AD287" s="113"/>
      <c r="AE287" s="113"/>
      <c r="AF287" s="113"/>
      <c r="AG287" s="113"/>
      <c r="AH287" s="113"/>
      <c r="AI287" s="113"/>
      <c r="AJ287" s="113"/>
      <c r="AK287" s="113"/>
      <c r="AL287" s="113"/>
    </row>
    <row r="288" spans="1:38" x14ac:dyDescent="0.25">
      <c r="A288" s="113"/>
      <c r="B288" s="208"/>
      <c r="C288" s="113"/>
      <c r="D288" s="113"/>
      <c r="E288" s="113"/>
      <c r="F288" s="125"/>
      <c r="G288" s="113"/>
      <c r="H288" s="113"/>
      <c r="I288" s="113"/>
      <c r="J288" s="113"/>
      <c r="K288" s="208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  <c r="W288" s="113"/>
      <c r="X288" s="113"/>
      <c r="Y288" s="113"/>
      <c r="Z288" s="113"/>
      <c r="AA288" s="113"/>
      <c r="AB288" s="113"/>
      <c r="AC288" s="113"/>
      <c r="AD288" s="113"/>
      <c r="AE288" s="113"/>
      <c r="AF288" s="113"/>
      <c r="AG288" s="113"/>
      <c r="AH288" s="113"/>
      <c r="AI288" s="113"/>
      <c r="AJ288" s="113"/>
      <c r="AK288" s="113"/>
      <c r="AL288" s="113"/>
    </row>
    <row r="289" spans="1:38" x14ac:dyDescent="0.25">
      <c r="A289" s="113"/>
      <c r="B289" s="208"/>
      <c r="C289" s="113"/>
      <c r="D289" s="113"/>
      <c r="E289" s="113"/>
      <c r="F289" s="125"/>
      <c r="G289" s="113"/>
      <c r="H289" s="113"/>
      <c r="I289" s="113"/>
      <c r="J289" s="113"/>
      <c r="K289" s="208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  <c r="W289" s="113"/>
      <c r="X289" s="113"/>
      <c r="Y289" s="113"/>
      <c r="Z289" s="113"/>
      <c r="AA289" s="113"/>
      <c r="AB289" s="113"/>
      <c r="AC289" s="113"/>
      <c r="AD289" s="113"/>
      <c r="AE289" s="113"/>
      <c r="AF289" s="113"/>
      <c r="AG289" s="113"/>
      <c r="AH289" s="113"/>
      <c r="AI289" s="113"/>
      <c r="AJ289" s="113"/>
      <c r="AK289" s="113"/>
      <c r="AL289" s="113"/>
    </row>
    <row r="290" spans="1:38" x14ac:dyDescent="0.25">
      <c r="A290" s="113"/>
      <c r="B290" s="208"/>
      <c r="C290" s="113"/>
      <c r="D290" s="113"/>
      <c r="E290" s="113"/>
      <c r="F290" s="125"/>
      <c r="G290" s="113"/>
      <c r="H290" s="113"/>
      <c r="I290" s="113"/>
      <c r="J290" s="113"/>
      <c r="K290" s="208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  <c r="W290" s="113"/>
      <c r="X290" s="113"/>
      <c r="Y290" s="113"/>
      <c r="Z290" s="113"/>
      <c r="AA290" s="113"/>
      <c r="AB290" s="113"/>
      <c r="AC290" s="113"/>
      <c r="AD290" s="113"/>
      <c r="AE290" s="113"/>
      <c r="AF290" s="113"/>
      <c r="AG290" s="113"/>
      <c r="AH290" s="113"/>
      <c r="AI290" s="113"/>
      <c r="AJ290" s="113"/>
      <c r="AK290" s="113"/>
      <c r="AL290" s="113"/>
    </row>
    <row r="291" spans="1:38" x14ac:dyDescent="0.25">
      <c r="A291" s="113"/>
      <c r="B291" s="208"/>
      <c r="C291" s="113"/>
      <c r="D291" s="113"/>
      <c r="E291" s="113"/>
      <c r="F291" s="125"/>
      <c r="G291" s="113"/>
      <c r="H291" s="113"/>
      <c r="I291" s="113"/>
      <c r="J291" s="113"/>
      <c r="K291" s="208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  <c r="Z291" s="113"/>
      <c r="AA291" s="113"/>
      <c r="AB291" s="113"/>
      <c r="AC291" s="113"/>
      <c r="AD291" s="113"/>
      <c r="AE291" s="113"/>
      <c r="AF291" s="113"/>
      <c r="AG291" s="113"/>
      <c r="AH291" s="113"/>
      <c r="AI291" s="113"/>
      <c r="AJ291" s="113"/>
      <c r="AK291" s="113"/>
      <c r="AL291" s="113"/>
    </row>
    <row r="292" spans="1:38" x14ac:dyDescent="0.25">
      <c r="A292" s="113"/>
      <c r="B292" s="208"/>
      <c r="C292" s="113"/>
      <c r="D292" s="113"/>
      <c r="E292" s="113"/>
      <c r="F292" s="125"/>
      <c r="G292" s="113"/>
      <c r="H292" s="113"/>
      <c r="I292" s="113"/>
      <c r="J292" s="113"/>
      <c r="K292" s="208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  <c r="Z292" s="113"/>
      <c r="AA292" s="113"/>
      <c r="AB292" s="113"/>
      <c r="AC292" s="113"/>
      <c r="AD292" s="113"/>
      <c r="AE292" s="113"/>
      <c r="AF292" s="113"/>
      <c r="AG292" s="113"/>
      <c r="AH292" s="113"/>
      <c r="AI292" s="113"/>
      <c r="AJ292" s="113"/>
      <c r="AK292" s="113"/>
      <c r="AL292" s="113"/>
    </row>
    <row r="293" spans="1:38" x14ac:dyDescent="0.25">
      <c r="A293" s="113"/>
      <c r="B293" s="208"/>
      <c r="C293" s="113"/>
      <c r="D293" s="113"/>
      <c r="E293" s="113"/>
      <c r="F293" s="125"/>
      <c r="G293" s="113"/>
      <c r="H293" s="113"/>
      <c r="I293" s="113"/>
      <c r="J293" s="113"/>
      <c r="K293" s="208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  <c r="W293" s="113"/>
      <c r="X293" s="113"/>
      <c r="Y293" s="113"/>
      <c r="Z293" s="113"/>
      <c r="AA293" s="113"/>
      <c r="AB293" s="113"/>
      <c r="AC293" s="113"/>
      <c r="AD293" s="113"/>
      <c r="AE293" s="113"/>
      <c r="AF293" s="113"/>
      <c r="AG293" s="113"/>
      <c r="AH293" s="113"/>
      <c r="AI293" s="113"/>
      <c r="AJ293" s="113"/>
      <c r="AK293" s="113"/>
      <c r="AL293" s="113"/>
    </row>
    <row r="294" spans="1:38" x14ac:dyDescent="0.25">
      <c r="A294" s="113"/>
      <c r="B294" s="208"/>
      <c r="C294" s="113"/>
      <c r="D294" s="113"/>
      <c r="E294" s="113"/>
      <c r="F294" s="125"/>
      <c r="G294" s="113"/>
      <c r="H294" s="113"/>
      <c r="I294" s="113"/>
      <c r="J294" s="113"/>
      <c r="K294" s="208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  <c r="Z294" s="113"/>
      <c r="AA294" s="113"/>
      <c r="AB294" s="113"/>
      <c r="AC294" s="113"/>
      <c r="AD294" s="113"/>
      <c r="AE294" s="113"/>
      <c r="AF294" s="113"/>
      <c r="AG294" s="113"/>
      <c r="AH294" s="113"/>
      <c r="AI294" s="113"/>
      <c r="AJ294" s="113"/>
      <c r="AK294" s="113"/>
      <c r="AL294" s="113"/>
    </row>
    <row r="295" spans="1:38" x14ac:dyDescent="0.25">
      <c r="A295" s="113"/>
      <c r="B295" s="208"/>
      <c r="C295" s="113"/>
      <c r="D295" s="113"/>
      <c r="E295" s="113"/>
      <c r="F295" s="125"/>
      <c r="G295" s="113"/>
      <c r="H295" s="113"/>
      <c r="I295" s="113"/>
      <c r="J295" s="113"/>
      <c r="K295" s="208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  <c r="W295" s="113"/>
      <c r="X295" s="113"/>
      <c r="Y295" s="113"/>
      <c r="Z295" s="113"/>
      <c r="AA295" s="113"/>
      <c r="AB295" s="113"/>
      <c r="AC295" s="113"/>
      <c r="AD295" s="113"/>
      <c r="AE295" s="113"/>
      <c r="AF295" s="113"/>
      <c r="AG295" s="113"/>
      <c r="AH295" s="113"/>
      <c r="AI295" s="113"/>
      <c r="AJ295" s="113"/>
      <c r="AK295" s="113"/>
      <c r="AL295" s="113"/>
    </row>
    <row r="296" spans="1:38" x14ac:dyDescent="0.25">
      <c r="A296" s="113"/>
      <c r="B296" s="208"/>
      <c r="C296" s="113"/>
      <c r="D296" s="113"/>
      <c r="E296" s="113"/>
      <c r="F296" s="125"/>
      <c r="G296" s="113"/>
      <c r="H296" s="113"/>
      <c r="I296" s="113"/>
      <c r="J296" s="113"/>
      <c r="K296" s="208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  <c r="W296" s="113"/>
      <c r="X296" s="113"/>
      <c r="Y296" s="113"/>
      <c r="Z296" s="113"/>
      <c r="AA296" s="113"/>
      <c r="AB296" s="113"/>
      <c r="AC296" s="113"/>
      <c r="AD296" s="113"/>
      <c r="AE296" s="113"/>
      <c r="AF296" s="113"/>
      <c r="AG296" s="113"/>
      <c r="AH296" s="113"/>
      <c r="AI296" s="113"/>
      <c r="AJ296" s="113"/>
      <c r="AK296" s="113"/>
      <c r="AL296" s="113"/>
    </row>
    <row r="297" spans="1:38" x14ac:dyDescent="0.25">
      <c r="A297" s="113"/>
      <c r="B297" s="208"/>
      <c r="C297" s="113"/>
      <c r="D297" s="113"/>
      <c r="E297" s="113"/>
      <c r="F297" s="125"/>
      <c r="G297" s="113"/>
      <c r="H297" s="113"/>
      <c r="I297" s="113"/>
      <c r="J297" s="113"/>
      <c r="K297" s="208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  <c r="Z297" s="113"/>
      <c r="AA297" s="113"/>
      <c r="AB297" s="113"/>
      <c r="AC297" s="113"/>
      <c r="AD297" s="113"/>
      <c r="AE297" s="113"/>
      <c r="AF297" s="113"/>
      <c r="AG297" s="113"/>
      <c r="AH297" s="113"/>
      <c r="AI297" s="113"/>
      <c r="AJ297" s="113"/>
      <c r="AK297" s="113"/>
      <c r="AL297" s="113"/>
    </row>
  </sheetData>
  <mergeCells count="17">
    <mergeCell ref="A4:J4"/>
    <mergeCell ref="X5:AC5"/>
    <mergeCell ref="L6:M6"/>
    <mergeCell ref="R6:T6"/>
    <mergeCell ref="U6:W6"/>
    <mergeCell ref="X6:Y6"/>
    <mergeCell ref="Z6:AA6"/>
    <mergeCell ref="AB6:AC6"/>
    <mergeCell ref="J14:J18"/>
    <mergeCell ref="AD6:AE6"/>
    <mergeCell ref="A27:I27"/>
    <mergeCell ref="L28:M28"/>
    <mergeCell ref="A33:I33"/>
    <mergeCell ref="B14:B15"/>
    <mergeCell ref="A14:A15"/>
    <mergeCell ref="B16:B17"/>
    <mergeCell ref="A16:A17"/>
  </mergeCells>
  <pageMargins left="0.39370078740157483" right="0.39370078740157483" top="0.39370078740157483" bottom="0.3937007874015748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V60"/>
  <sheetViews>
    <sheetView view="pageBreakPreview" zoomScale="85" zoomScaleNormal="85" zoomScaleSheetLayoutView="85" workbookViewId="0">
      <selection activeCell="B21" sqref="B21"/>
    </sheetView>
  </sheetViews>
  <sheetFormatPr defaultRowHeight="15" x14ac:dyDescent="0.25"/>
  <cols>
    <col min="1" max="1" width="7.5703125" style="196" customWidth="1"/>
    <col min="2" max="2" width="24.85546875" style="196" customWidth="1"/>
    <col min="3" max="3" width="11.5703125" style="196" customWidth="1"/>
    <col min="4" max="4" width="8.7109375" style="196" customWidth="1"/>
    <col min="5" max="5" width="12.140625" style="196" bestFit="1" customWidth="1"/>
    <col min="6" max="6" width="45.85546875" style="908" customWidth="1"/>
    <col min="7" max="7" width="13.140625" style="390" customWidth="1"/>
    <col min="8" max="8" width="10.28515625" style="196" customWidth="1"/>
    <col min="9" max="9" width="27.28515625" style="196" customWidth="1"/>
    <col min="10" max="10" width="21.5703125" style="196" customWidth="1"/>
    <col min="11" max="22" width="8" style="196" customWidth="1"/>
    <col min="23" max="23" width="16.42578125" style="196" bestFit="1" customWidth="1"/>
    <col min="24" max="25" width="9.140625" style="196"/>
    <col min="26" max="26" width="20.42578125" style="196" customWidth="1"/>
    <col min="27" max="27" width="27" style="196" bestFit="1" customWidth="1"/>
    <col min="28" max="28" width="29.42578125" style="196" bestFit="1" customWidth="1"/>
    <col min="29" max="244" width="9.140625" style="196"/>
    <col min="245" max="245" width="7.5703125" style="196" customWidth="1"/>
    <col min="246" max="246" width="24.85546875" style="196" customWidth="1"/>
    <col min="247" max="247" width="10.42578125" style="196" customWidth="1"/>
    <col min="248" max="248" width="8.7109375" style="196" customWidth="1"/>
    <col min="249" max="249" width="11.140625" style="196" customWidth="1"/>
    <col min="250" max="250" width="10.7109375" style="196" customWidth="1"/>
    <col min="251" max="251" width="10.28515625" style="196" customWidth="1"/>
    <col min="252" max="252" width="27.28515625" style="196" customWidth="1"/>
    <col min="253" max="253" width="15.42578125" style="196" customWidth="1"/>
    <col min="254" max="265" width="11.85546875" style="196" customWidth="1"/>
    <col min="266" max="266" width="21.5703125" style="196" customWidth="1"/>
    <col min="267" max="278" width="8" style="196" customWidth="1"/>
    <col min="279" max="279" width="16.42578125" style="196" bestFit="1" customWidth="1"/>
    <col min="280" max="281" width="9.140625" style="196"/>
    <col min="282" max="282" width="20.42578125" style="196" customWidth="1"/>
    <col min="283" max="283" width="27" style="196" bestFit="1" customWidth="1"/>
    <col min="284" max="284" width="29.42578125" style="196" bestFit="1" customWidth="1"/>
    <col min="285" max="500" width="9.140625" style="196"/>
    <col min="501" max="501" width="7.5703125" style="196" customWidth="1"/>
    <col min="502" max="502" width="24.85546875" style="196" customWidth="1"/>
    <col min="503" max="503" width="10.42578125" style="196" customWidth="1"/>
    <col min="504" max="504" width="8.7109375" style="196" customWidth="1"/>
    <col min="505" max="505" width="11.140625" style="196" customWidth="1"/>
    <col min="506" max="506" width="10.7109375" style="196" customWidth="1"/>
    <col min="507" max="507" width="10.28515625" style="196" customWidth="1"/>
    <col min="508" max="508" width="27.28515625" style="196" customWidth="1"/>
    <col min="509" max="509" width="15.42578125" style="196" customWidth="1"/>
    <col min="510" max="521" width="11.85546875" style="196" customWidth="1"/>
    <col min="522" max="522" width="21.5703125" style="196" customWidth="1"/>
    <col min="523" max="534" width="8" style="196" customWidth="1"/>
    <col min="535" max="535" width="16.42578125" style="196" bestFit="1" customWidth="1"/>
    <col min="536" max="537" width="9.140625" style="196"/>
    <col min="538" max="538" width="20.42578125" style="196" customWidth="1"/>
    <col min="539" max="539" width="27" style="196" bestFit="1" customWidth="1"/>
    <col min="540" max="540" width="29.42578125" style="196" bestFit="1" customWidth="1"/>
    <col min="541" max="756" width="9.140625" style="196"/>
    <col min="757" max="757" width="7.5703125" style="196" customWidth="1"/>
    <col min="758" max="758" width="24.85546875" style="196" customWidth="1"/>
    <col min="759" max="759" width="10.42578125" style="196" customWidth="1"/>
    <col min="760" max="760" width="8.7109375" style="196" customWidth="1"/>
    <col min="761" max="761" width="11.140625" style="196" customWidth="1"/>
    <col min="762" max="762" width="10.7109375" style="196" customWidth="1"/>
    <col min="763" max="763" width="10.28515625" style="196" customWidth="1"/>
    <col min="764" max="764" width="27.28515625" style="196" customWidth="1"/>
    <col min="765" max="765" width="15.42578125" style="196" customWidth="1"/>
    <col min="766" max="777" width="11.85546875" style="196" customWidth="1"/>
    <col min="778" max="778" width="21.5703125" style="196" customWidth="1"/>
    <col min="779" max="790" width="8" style="196" customWidth="1"/>
    <col min="791" max="791" width="16.42578125" style="196" bestFit="1" customWidth="1"/>
    <col min="792" max="793" width="9.140625" style="196"/>
    <col min="794" max="794" width="20.42578125" style="196" customWidth="1"/>
    <col min="795" max="795" width="27" style="196" bestFit="1" customWidth="1"/>
    <col min="796" max="796" width="29.42578125" style="196" bestFit="1" customWidth="1"/>
    <col min="797" max="1012" width="9.140625" style="196"/>
    <col min="1013" max="1013" width="7.5703125" style="196" customWidth="1"/>
    <col min="1014" max="1014" width="24.85546875" style="196" customWidth="1"/>
    <col min="1015" max="1015" width="10.42578125" style="196" customWidth="1"/>
    <col min="1016" max="1016" width="8.7109375" style="196" customWidth="1"/>
    <col min="1017" max="1017" width="11.140625" style="196" customWidth="1"/>
    <col min="1018" max="1018" width="10.7109375" style="196" customWidth="1"/>
    <col min="1019" max="1019" width="10.28515625" style="196" customWidth="1"/>
    <col min="1020" max="1020" width="27.28515625" style="196" customWidth="1"/>
    <col min="1021" max="1021" width="15.42578125" style="196" customWidth="1"/>
    <col min="1022" max="1033" width="11.85546875" style="196" customWidth="1"/>
    <col min="1034" max="1034" width="21.5703125" style="196" customWidth="1"/>
    <col min="1035" max="1046" width="8" style="196" customWidth="1"/>
    <col min="1047" max="1047" width="16.42578125" style="196" bestFit="1" customWidth="1"/>
    <col min="1048" max="1049" width="9.140625" style="196"/>
    <col min="1050" max="1050" width="20.42578125" style="196" customWidth="1"/>
    <col min="1051" max="1051" width="27" style="196" bestFit="1" customWidth="1"/>
    <col min="1052" max="1052" width="29.42578125" style="196" bestFit="1" customWidth="1"/>
    <col min="1053" max="1268" width="9.140625" style="196"/>
    <col min="1269" max="1269" width="7.5703125" style="196" customWidth="1"/>
    <col min="1270" max="1270" width="24.85546875" style="196" customWidth="1"/>
    <col min="1271" max="1271" width="10.42578125" style="196" customWidth="1"/>
    <col min="1272" max="1272" width="8.7109375" style="196" customWidth="1"/>
    <col min="1273" max="1273" width="11.140625" style="196" customWidth="1"/>
    <col min="1274" max="1274" width="10.7109375" style="196" customWidth="1"/>
    <col min="1275" max="1275" width="10.28515625" style="196" customWidth="1"/>
    <col min="1276" max="1276" width="27.28515625" style="196" customWidth="1"/>
    <col min="1277" max="1277" width="15.42578125" style="196" customWidth="1"/>
    <col min="1278" max="1289" width="11.85546875" style="196" customWidth="1"/>
    <col min="1290" max="1290" width="21.5703125" style="196" customWidth="1"/>
    <col min="1291" max="1302" width="8" style="196" customWidth="1"/>
    <col min="1303" max="1303" width="16.42578125" style="196" bestFit="1" customWidth="1"/>
    <col min="1304" max="1305" width="9.140625" style="196"/>
    <col min="1306" max="1306" width="20.42578125" style="196" customWidth="1"/>
    <col min="1307" max="1307" width="27" style="196" bestFit="1" customWidth="1"/>
    <col min="1308" max="1308" width="29.42578125" style="196" bestFit="1" customWidth="1"/>
    <col min="1309" max="1524" width="9.140625" style="196"/>
    <col min="1525" max="1525" width="7.5703125" style="196" customWidth="1"/>
    <col min="1526" max="1526" width="24.85546875" style="196" customWidth="1"/>
    <col min="1527" max="1527" width="10.42578125" style="196" customWidth="1"/>
    <col min="1528" max="1528" width="8.7109375" style="196" customWidth="1"/>
    <col min="1529" max="1529" width="11.140625" style="196" customWidth="1"/>
    <col min="1530" max="1530" width="10.7109375" style="196" customWidth="1"/>
    <col min="1531" max="1531" width="10.28515625" style="196" customWidth="1"/>
    <col min="1532" max="1532" width="27.28515625" style="196" customWidth="1"/>
    <col min="1533" max="1533" width="15.42578125" style="196" customWidth="1"/>
    <col min="1534" max="1545" width="11.85546875" style="196" customWidth="1"/>
    <col min="1546" max="1546" width="21.5703125" style="196" customWidth="1"/>
    <col min="1547" max="1558" width="8" style="196" customWidth="1"/>
    <col min="1559" max="1559" width="16.42578125" style="196" bestFit="1" customWidth="1"/>
    <col min="1560" max="1561" width="9.140625" style="196"/>
    <col min="1562" max="1562" width="20.42578125" style="196" customWidth="1"/>
    <col min="1563" max="1563" width="27" style="196" bestFit="1" customWidth="1"/>
    <col min="1564" max="1564" width="29.42578125" style="196" bestFit="1" customWidth="1"/>
    <col min="1565" max="1780" width="9.140625" style="196"/>
    <col min="1781" max="1781" width="7.5703125" style="196" customWidth="1"/>
    <col min="1782" max="1782" width="24.85546875" style="196" customWidth="1"/>
    <col min="1783" max="1783" width="10.42578125" style="196" customWidth="1"/>
    <col min="1784" max="1784" width="8.7109375" style="196" customWidth="1"/>
    <col min="1785" max="1785" width="11.140625" style="196" customWidth="1"/>
    <col min="1786" max="1786" width="10.7109375" style="196" customWidth="1"/>
    <col min="1787" max="1787" width="10.28515625" style="196" customWidth="1"/>
    <col min="1788" max="1788" width="27.28515625" style="196" customWidth="1"/>
    <col min="1789" max="1789" width="15.42578125" style="196" customWidth="1"/>
    <col min="1790" max="1801" width="11.85546875" style="196" customWidth="1"/>
    <col min="1802" max="1802" width="21.5703125" style="196" customWidth="1"/>
    <col min="1803" max="1814" width="8" style="196" customWidth="1"/>
    <col min="1815" max="1815" width="16.42578125" style="196" bestFit="1" customWidth="1"/>
    <col min="1816" max="1817" width="9.140625" style="196"/>
    <col min="1818" max="1818" width="20.42578125" style="196" customWidth="1"/>
    <col min="1819" max="1819" width="27" style="196" bestFit="1" customWidth="1"/>
    <col min="1820" max="1820" width="29.42578125" style="196" bestFit="1" customWidth="1"/>
    <col min="1821" max="2036" width="9.140625" style="196"/>
    <col min="2037" max="2037" width="7.5703125" style="196" customWidth="1"/>
    <col min="2038" max="2038" width="24.85546875" style="196" customWidth="1"/>
    <col min="2039" max="2039" width="10.42578125" style="196" customWidth="1"/>
    <col min="2040" max="2040" width="8.7109375" style="196" customWidth="1"/>
    <col min="2041" max="2041" width="11.140625" style="196" customWidth="1"/>
    <col min="2042" max="2042" width="10.7109375" style="196" customWidth="1"/>
    <col min="2043" max="2043" width="10.28515625" style="196" customWidth="1"/>
    <col min="2044" max="2044" width="27.28515625" style="196" customWidth="1"/>
    <col min="2045" max="2045" width="15.42578125" style="196" customWidth="1"/>
    <col min="2046" max="2057" width="11.85546875" style="196" customWidth="1"/>
    <col min="2058" max="2058" width="21.5703125" style="196" customWidth="1"/>
    <col min="2059" max="2070" width="8" style="196" customWidth="1"/>
    <col min="2071" max="2071" width="16.42578125" style="196" bestFit="1" customWidth="1"/>
    <col min="2072" max="2073" width="9.140625" style="196"/>
    <col min="2074" max="2074" width="20.42578125" style="196" customWidth="1"/>
    <col min="2075" max="2075" width="27" style="196" bestFit="1" customWidth="1"/>
    <col min="2076" max="2076" width="29.42578125" style="196" bestFit="1" customWidth="1"/>
    <col min="2077" max="2292" width="9.140625" style="196"/>
    <col min="2293" max="2293" width="7.5703125" style="196" customWidth="1"/>
    <col min="2294" max="2294" width="24.85546875" style="196" customWidth="1"/>
    <col min="2295" max="2295" width="10.42578125" style="196" customWidth="1"/>
    <col min="2296" max="2296" width="8.7109375" style="196" customWidth="1"/>
    <col min="2297" max="2297" width="11.140625" style="196" customWidth="1"/>
    <col min="2298" max="2298" width="10.7109375" style="196" customWidth="1"/>
    <col min="2299" max="2299" width="10.28515625" style="196" customWidth="1"/>
    <col min="2300" max="2300" width="27.28515625" style="196" customWidth="1"/>
    <col min="2301" max="2301" width="15.42578125" style="196" customWidth="1"/>
    <col min="2302" max="2313" width="11.85546875" style="196" customWidth="1"/>
    <col min="2314" max="2314" width="21.5703125" style="196" customWidth="1"/>
    <col min="2315" max="2326" width="8" style="196" customWidth="1"/>
    <col min="2327" max="2327" width="16.42578125" style="196" bestFit="1" customWidth="1"/>
    <col min="2328" max="2329" width="9.140625" style="196"/>
    <col min="2330" max="2330" width="20.42578125" style="196" customWidth="1"/>
    <col min="2331" max="2331" width="27" style="196" bestFit="1" customWidth="1"/>
    <col min="2332" max="2332" width="29.42578125" style="196" bestFit="1" customWidth="1"/>
    <col min="2333" max="2548" width="9.140625" style="196"/>
    <col min="2549" max="2549" width="7.5703125" style="196" customWidth="1"/>
    <col min="2550" max="2550" width="24.85546875" style="196" customWidth="1"/>
    <col min="2551" max="2551" width="10.42578125" style="196" customWidth="1"/>
    <col min="2552" max="2552" width="8.7109375" style="196" customWidth="1"/>
    <col min="2553" max="2553" width="11.140625" style="196" customWidth="1"/>
    <col min="2554" max="2554" width="10.7109375" style="196" customWidth="1"/>
    <col min="2555" max="2555" width="10.28515625" style="196" customWidth="1"/>
    <col min="2556" max="2556" width="27.28515625" style="196" customWidth="1"/>
    <col min="2557" max="2557" width="15.42578125" style="196" customWidth="1"/>
    <col min="2558" max="2569" width="11.85546875" style="196" customWidth="1"/>
    <col min="2570" max="2570" width="21.5703125" style="196" customWidth="1"/>
    <col min="2571" max="2582" width="8" style="196" customWidth="1"/>
    <col min="2583" max="2583" width="16.42578125" style="196" bestFit="1" customWidth="1"/>
    <col min="2584" max="2585" width="9.140625" style="196"/>
    <col min="2586" max="2586" width="20.42578125" style="196" customWidth="1"/>
    <col min="2587" max="2587" width="27" style="196" bestFit="1" customWidth="1"/>
    <col min="2588" max="2588" width="29.42578125" style="196" bestFit="1" customWidth="1"/>
    <col min="2589" max="2804" width="9.140625" style="196"/>
    <col min="2805" max="2805" width="7.5703125" style="196" customWidth="1"/>
    <col min="2806" max="2806" width="24.85546875" style="196" customWidth="1"/>
    <col min="2807" max="2807" width="10.42578125" style="196" customWidth="1"/>
    <col min="2808" max="2808" width="8.7109375" style="196" customWidth="1"/>
    <col min="2809" max="2809" width="11.140625" style="196" customWidth="1"/>
    <col min="2810" max="2810" width="10.7109375" style="196" customWidth="1"/>
    <col min="2811" max="2811" width="10.28515625" style="196" customWidth="1"/>
    <col min="2812" max="2812" width="27.28515625" style="196" customWidth="1"/>
    <col min="2813" max="2813" width="15.42578125" style="196" customWidth="1"/>
    <col min="2814" max="2825" width="11.85546875" style="196" customWidth="1"/>
    <col min="2826" max="2826" width="21.5703125" style="196" customWidth="1"/>
    <col min="2827" max="2838" width="8" style="196" customWidth="1"/>
    <col min="2839" max="2839" width="16.42578125" style="196" bestFit="1" customWidth="1"/>
    <col min="2840" max="2841" width="9.140625" style="196"/>
    <col min="2842" max="2842" width="20.42578125" style="196" customWidth="1"/>
    <col min="2843" max="2843" width="27" style="196" bestFit="1" customWidth="1"/>
    <col min="2844" max="2844" width="29.42578125" style="196" bestFit="1" customWidth="1"/>
    <col min="2845" max="3060" width="9.140625" style="196"/>
    <col min="3061" max="3061" width="7.5703125" style="196" customWidth="1"/>
    <col min="3062" max="3062" width="24.85546875" style="196" customWidth="1"/>
    <col min="3063" max="3063" width="10.42578125" style="196" customWidth="1"/>
    <col min="3064" max="3064" width="8.7109375" style="196" customWidth="1"/>
    <col min="3065" max="3065" width="11.140625" style="196" customWidth="1"/>
    <col min="3066" max="3066" width="10.7109375" style="196" customWidth="1"/>
    <col min="3067" max="3067" width="10.28515625" style="196" customWidth="1"/>
    <col min="3068" max="3068" width="27.28515625" style="196" customWidth="1"/>
    <col min="3069" max="3069" width="15.42578125" style="196" customWidth="1"/>
    <col min="3070" max="3081" width="11.85546875" style="196" customWidth="1"/>
    <col min="3082" max="3082" width="21.5703125" style="196" customWidth="1"/>
    <col min="3083" max="3094" width="8" style="196" customWidth="1"/>
    <col min="3095" max="3095" width="16.42578125" style="196" bestFit="1" customWidth="1"/>
    <col min="3096" max="3097" width="9.140625" style="196"/>
    <col min="3098" max="3098" width="20.42578125" style="196" customWidth="1"/>
    <col min="3099" max="3099" width="27" style="196" bestFit="1" customWidth="1"/>
    <col min="3100" max="3100" width="29.42578125" style="196" bestFit="1" customWidth="1"/>
    <col min="3101" max="3316" width="9.140625" style="196"/>
    <col min="3317" max="3317" width="7.5703125" style="196" customWidth="1"/>
    <col min="3318" max="3318" width="24.85546875" style="196" customWidth="1"/>
    <col min="3319" max="3319" width="10.42578125" style="196" customWidth="1"/>
    <col min="3320" max="3320" width="8.7109375" style="196" customWidth="1"/>
    <col min="3321" max="3321" width="11.140625" style="196" customWidth="1"/>
    <col min="3322" max="3322" width="10.7109375" style="196" customWidth="1"/>
    <col min="3323" max="3323" width="10.28515625" style="196" customWidth="1"/>
    <col min="3324" max="3324" width="27.28515625" style="196" customWidth="1"/>
    <col min="3325" max="3325" width="15.42578125" style="196" customWidth="1"/>
    <col min="3326" max="3337" width="11.85546875" style="196" customWidth="1"/>
    <col min="3338" max="3338" width="21.5703125" style="196" customWidth="1"/>
    <col min="3339" max="3350" width="8" style="196" customWidth="1"/>
    <col min="3351" max="3351" width="16.42578125" style="196" bestFit="1" customWidth="1"/>
    <col min="3352" max="3353" width="9.140625" style="196"/>
    <col min="3354" max="3354" width="20.42578125" style="196" customWidth="1"/>
    <col min="3355" max="3355" width="27" style="196" bestFit="1" customWidth="1"/>
    <col min="3356" max="3356" width="29.42578125" style="196" bestFit="1" customWidth="1"/>
    <col min="3357" max="3572" width="9.140625" style="196"/>
    <col min="3573" max="3573" width="7.5703125" style="196" customWidth="1"/>
    <col min="3574" max="3574" width="24.85546875" style="196" customWidth="1"/>
    <col min="3575" max="3575" width="10.42578125" style="196" customWidth="1"/>
    <col min="3576" max="3576" width="8.7109375" style="196" customWidth="1"/>
    <col min="3577" max="3577" width="11.140625" style="196" customWidth="1"/>
    <col min="3578" max="3578" width="10.7109375" style="196" customWidth="1"/>
    <col min="3579" max="3579" width="10.28515625" style="196" customWidth="1"/>
    <col min="3580" max="3580" width="27.28515625" style="196" customWidth="1"/>
    <col min="3581" max="3581" width="15.42578125" style="196" customWidth="1"/>
    <col min="3582" max="3593" width="11.85546875" style="196" customWidth="1"/>
    <col min="3594" max="3594" width="21.5703125" style="196" customWidth="1"/>
    <col min="3595" max="3606" width="8" style="196" customWidth="1"/>
    <col min="3607" max="3607" width="16.42578125" style="196" bestFit="1" customWidth="1"/>
    <col min="3608" max="3609" width="9.140625" style="196"/>
    <col min="3610" max="3610" width="20.42578125" style="196" customWidth="1"/>
    <col min="3611" max="3611" width="27" style="196" bestFit="1" customWidth="1"/>
    <col min="3612" max="3612" width="29.42578125" style="196" bestFit="1" customWidth="1"/>
    <col min="3613" max="3828" width="9.140625" style="196"/>
    <col min="3829" max="3829" width="7.5703125" style="196" customWidth="1"/>
    <col min="3830" max="3830" width="24.85546875" style="196" customWidth="1"/>
    <col min="3831" max="3831" width="10.42578125" style="196" customWidth="1"/>
    <col min="3832" max="3832" width="8.7109375" style="196" customWidth="1"/>
    <col min="3833" max="3833" width="11.140625" style="196" customWidth="1"/>
    <col min="3834" max="3834" width="10.7109375" style="196" customWidth="1"/>
    <col min="3835" max="3835" width="10.28515625" style="196" customWidth="1"/>
    <col min="3836" max="3836" width="27.28515625" style="196" customWidth="1"/>
    <col min="3837" max="3837" width="15.42578125" style="196" customWidth="1"/>
    <col min="3838" max="3849" width="11.85546875" style="196" customWidth="1"/>
    <col min="3850" max="3850" width="21.5703125" style="196" customWidth="1"/>
    <col min="3851" max="3862" width="8" style="196" customWidth="1"/>
    <col min="3863" max="3863" width="16.42578125" style="196" bestFit="1" customWidth="1"/>
    <col min="3864" max="3865" width="9.140625" style="196"/>
    <col min="3866" max="3866" width="20.42578125" style="196" customWidth="1"/>
    <col min="3867" max="3867" width="27" style="196" bestFit="1" customWidth="1"/>
    <col min="3868" max="3868" width="29.42578125" style="196" bestFit="1" customWidth="1"/>
    <col min="3869" max="4084" width="9.140625" style="196"/>
    <col min="4085" max="4085" width="7.5703125" style="196" customWidth="1"/>
    <col min="4086" max="4086" width="24.85546875" style="196" customWidth="1"/>
    <col min="4087" max="4087" width="10.42578125" style="196" customWidth="1"/>
    <col min="4088" max="4088" width="8.7109375" style="196" customWidth="1"/>
    <col min="4089" max="4089" width="11.140625" style="196" customWidth="1"/>
    <col min="4090" max="4090" width="10.7109375" style="196" customWidth="1"/>
    <col min="4091" max="4091" width="10.28515625" style="196" customWidth="1"/>
    <col min="4092" max="4092" width="27.28515625" style="196" customWidth="1"/>
    <col min="4093" max="4093" width="15.42578125" style="196" customWidth="1"/>
    <col min="4094" max="4105" width="11.85546875" style="196" customWidth="1"/>
    <col min="4106" max="4106" width="21.5703125" style="196" customWidth="1"/>
    <col min="4107" max="4118" width="8" style="196" customWidth="1"/>
    <col min="4119" max="4119" width="16.42578125" style="196" bestFit="1" customWidth="1"/>
    <col min="4120" max="4121" width="9.140625" style="196"/>
    <col min="4122" max="4122" width="20.42578125" style="196" customWidth="1"/>
    <col min="4123" max="4123" width="27" style="196" bestFit="1" customWidth="1"/>
    <col min="4124" max="4124" width="29.42578125" style="196" bestFit="1" customWidth="1"/>
    <col min="4125" max="4340" width="9.140625" style="196"/>
    <col min="4341" max="4341" width="7.5703125" style="196" customWidth="1"/>
    <col min="4342" max="4342" width="24.85546875" style="196" customWidth="1"/>
    <col min="4343" max="4343" width="10.42578125" style="196" customWidth="1"/>
    <col min="4344" max="4344" width="8.7109375" style="196" customWidth="1"/>
    <col min="4345" max="4345" width="11.140625" style="196" customWidth="1"/>
    <col min="4346" max="4346" width="10.7109375" style="196" customWidth="1"/>
    <col min="4347" max="4347" width="10.28515625" style="196" customWidth="1"/>
    <col min="4348" max="4348" width="27.28515625" style="196" customWidth="1"/>
    <col min="4349" max="4349" width="15.42578125" style="196" customWidth="1"/>
    <col min="4350" max="4361" width="11.85546875" style="196" customWidth="1"/>
    <col min="4362" max="4362" width="21.5703125" style="196" customWidth="1"/>
    <col min="4363" max="4374" width="8" style="196" customWidth="1"/>
    <col min="4375" max="4375" width="16.42578125" style="196" bestFit="1" customWidth="1"/>
    <col min="4376" max="4377" width="9.140625" style="196"/>
    <col min="4378" max="4378" width="20.42578125" style="196" customWidth="1"/>
    <col min="4379" max="4379" width="27" style="196" bestFit="1" customWidth="1"/>
    <col min="4380" max="4380" width="29.42578125" style="196" bestFit="1" customWidth="1"/>
    <col min="4381" max="4596" width="9.140625" style="196"/>
    <col min="4597" max="4597" width="7.5703125" style="196" customWidth="1"/>
    <col min="4598" max="4598" width="24.85546875" style="196" customWidth="1"/>
    <col min="4599" max="4599" width="10.42578125" style="196" customWidth="1"/>
    <col min="4600" max="4600" width="8.7109375" style="196" customWidth="1"/>
    <col min="4601" max="4601" width="11.140625" style="196" customWidth="1"/>
    <col min="4602" max="4602" width="10.7109375" style="196" customWidth="1"/>
    <col min="4603" max="4603" width="10.28515625" style="196" customWidth="1"/>
    <col min="4604" max="4604" width="27.28515625" style="196" customWidth="1"/>
    <col min="4605" max="4605" width="15.42578125" style="196" customWidth="1"/>
    <col min="4606" max="4617" width="11.85546875" style="196" customWidth="1"/>
    <col min="4618" max="4618" width="21.5703125" style="196" customWidth="1"/>
    <col min="4619" max="4630" width="8" style="196" customWidth="1"/>
    <col min="4631" max="4631" width="16.42578125" style="196" bestFit="1" customWidth="1"/>
    <col min="4632" max="4633" width="9.140625" style="196"/>
    <col min="4634" max="4634" width="20.42578125" style="196" customWidth="1"/>
    <col min="4635" max="4635" width="27" style="196" bestFit="1" customWidth="1"/>
    <col min="4636" max="4636" width="29.42578125" style="196" bestFit="1" customWidth="1"/>
    <col min="4637" max="4852" width="9.140625" style="196"/>
    <col min="4853" max="4853" width="7.5703125" style="196" customWidth="1"/>
    <col min="4854" max="4854" width="24.85546875" style="196" customWidth="1"/>
    <col min="4855" max="4855" width="10.42578125" style="196" customWidth="1"/>
    <col min="4856" max="4856" width="8.7109375" style="196" customWidth="1"/>
    <col min="4857" max="4857" width="11.140625" style="196" customWidth="1"/>
    <col min="4858" max="4858" width="10.7109375" style="196" customWidth="1"/>
    <col min="4859" max="4859" width="10.28515625" style="196" customWidth="1"/>
    <col min="4860" max="4860" width="27.28515625" style="196" customWidth="1"/>
    <col min="4861" max="4861" width="15.42578125" style="196" customWidth="1"/>
    <col min="4862" max="4873" width="11.85546875" style="196" customWidth="1"/>
    <col min="4874" max="4874" width="21.5703125" style="196" customWidth="1"/>
    <col min="4875" max="4886" width="8" style="196" customWidth="1"/>
    <col min="4887" max="4887" width="16.42578125" style="196" bestFit="1" customWidth="1"/>
    <col min="4888" max="4889" width="9.140625" style="196"/>
    <col min="4890" max="4890" width="20.42578125" style="196" customWidth="1"/>
    <col min="4891" max="4891" width="27" style="196" bestFit="1" customWidth="1"/>
    <col min="4892" max="4892" width="29.42578125" style="196" bestFit="1" customWidth="1"/>
    <col min="4893" max="5108" width="9.140625" style="196"/>
    <col min="5109" max="5109" width="7.5703125" style="196" customWidth="1"/>
    <col min="5110" max="5110" width="24.85546875" style="196" customWidth="1"/>
    <col min="5111" max="5111" width="10.42578125" style="196" customWidth="1"/>
    <col min="5112" max="5112" width="8.7109375" style="196" customWidth="1"/>
    <col min="5113" max="5113" width="11.140625" style="196" customWidth="1"/>
    <col min="5114" max="5114" width="10.7109375" style="196" customWidth="1"/>
    <col min="5115" max="5115" width="10.28515625" style="196" customWidth="1"/>
    <col min="5116" max="5116" width="27.28515625" style="196" customWidth="1"/>
    <col min="5117" max="5117" width="15.42578125" style="196" customWidth="1"/>
    <col min="5118" max="5129" width="11.85546875" style="196" customWidth="1"/>
    <col min="5130" max="5130" width="21.5703125" style="196" customWidth="1"/>
    <col min="5131" max="5142" width="8" style="196" customWidth="1"/>
    <col min="5143" max="5143" width="16.42578125" style="196" bestFit="1" customWidth="1"/>
    <col min="5144" max="5145" width="9.140625" style="196"/>
    <col min="5146" max="5146" width="20.42578125" style="196" customWidth="1"/>
    <col min="5147" max="5147" width="27" style="196" bestFit="1" customWidth="1"/>
    <col min="5148" max="5148" width="29.42578125" style="196" bestFit="1" customWidth="1"/>
    <col min="5149" max="5364" width="9.140625" style="196"/>
    <col min="5365" max="5365" width="7.5703125" style="196" customWidth="1"/>
    <col min="5366" max="5366" width="24.85546875" style="196" customWidth="1"/>
    <col min="5367" max="5367" width="10.42578125" style="196" customWidth="1"/>
    <col min="5368" max="5368" width="8.7109375" style="196" customWidth="1"/>
    <col min="5369" max="5369" width="11.140625" style="196" customWidth="1"/>
    <col min="5370" max="5370" width="10.7109375" style="196" customWidth="1"/>
    <col min="5371" max="5371" width="10.28515625" style="196" customWidth="1"/>
    <col min="5372" max="5372" width="27.28515625" style="196" customWidth="1"/>
    <col min="5373" max="5373" width="15.42578125" style="196" customWidth="1"/>
    <col min="5374" max="5385" width="11.85546875" style="196" customWidth="1"/>
    <col min="5386" max="5386" width="21.5703125" style="196" customWidth="1"/>
    <col min="5387" max="5398" width="8" style="196" customWidth="1"/>
    <col min="5399" max="5399" width="16.42578125" style="196" bestFit="1" customWidth="1"/>
    <col min="5400" max="5401" width="9.140625" style="196"/>
    <col min="5402" max="5402" width="20.42578125" style="196" customWidth="1"/>
    <col min="5403" max="5403" width="27" style="196" bestFit="1" customWidth="1"/>
    <col min="5404" max="5404" width="29.42578125" style="196" bestFit="1" customWidth="1"/>
    <col min="5405" max="5620" width="9.140625" style="196"/>
    <col min="5621" max="5621" width="7.5703125" style="196" customWidth="1"/>
    <col min="5622" max="5622" width="24.85546875" style="196" customWidth="1"/>
    <col min="5623" max="5623" width="10.42578125" style="196" customWidth="1"/>
    <col min="5624" max="5624" width="8.7109375" style="196" customWidth="1"/>
    <col min="5625" max="5625" width="11.140625" style="196" customWidth="1"/>
    <col min="5626" max="5626" width="10.7109375" style="196" customWidth="1"/>
    <col min="5627" max="5627" width="10.28515625" style="196" customWidth="1"/>
    <col min="5628" max="5628" width="27.28515625" style="196" customWidth="1"/>
    <col min="5629" max="5629" width="15.42578125" style="196" customWidth="1"/>
    <col min="5630" max="5641" width="11.85546875" style="196" customWidth="1"/>
    <col min="5642" max="5642" width="21.5703125" style="196" customWidth="1"/>
    <col min="5643" max="5654" width="8" style="196" customWidth="1"/>
    <col min="5655" max="5655" width="16.42578125" style="196" bestFit="1" customWidth="1"/>
    <col min="5656" max="5657" width="9.140625" style="196"/>
    <col min="5658" max="5658" width="20.42578125" style="196" customWidth="1"/>
    <col min="5659" max="5659" width="27" style="196" bestFit="1" customWidth="1"/>
    <col min="5660" max="5660" width="29.42578125" style="196" bestFit="1" customWidth="1"/>
    <col min="5661" max="5876" width="9.140625" style="196"/>
    <col min="5877" max="5877" width="7.5703125" style="196" customWidth="1"/>
    <col min="5878" max="5878" width="24.85546875" style="196" customWidth="1"/>
    <col min="5879" max="5879" width="10.42578125" style="196" customWidth="1"/>
    <col min="5880" max="5880" width="8.7109375" style="196" customWidth="1"/>
    <col min="5881" max="5881" width="11.140625" style="196" customWidth="1"/>
    <col min="5882" max="5882" width="10.7109375" style="196" customWidth="1"/>
    <col min="5883" max="5883" width="10.28515625" style="196" customWidth="1"/>
    <col min="5884" max="5884" width="27.28515625" style="196" customWidth="1"/>
    <col min="5885" max="5885" width="15.42578125" style="196" customWidth="1"/>
    <col min="5886" max="5897" width="11.85546875" style="196" customWidth="1"/>
    <col min="5898" max="5898" width="21.5703125" style="196" customWidth="1"/>
    <col min="5899" max="5910" width="8" style="196" customWidth="1"/>
    <col min="5911" max="5911" width="16.42578125" style="196" bestFit="1" customWidth="1"/>
    <col min="5912" max="5913" width="9.140625" style="196"/>
    <col min="5914" max="5914" width="20.42578125" style="196" customWidth="1"/>
    <col min="5915" max="5915" width="27" style="196" bestFit="1" customWidth="1"/>
    <col min="5916" max="5916" width="29.42578125" style="196" bestFit="1" customWidth="1"/>
    <col min="5917" max="6132" width="9.140625" style="196"/>
    <col min="6133" max="6133" width="7.5703125" style="196" customWidth="1"/>
    <col min="6134" max="6134" width="24.85546875" style="196" customWidth="1"/>
    <col min="6135" max="6135" width="10.42578125" style="196" customWidth="1"/>
    <col min="6136" max="6136" width="8.7109375" style="196" customWidth="1"/>
    <col min="6137" max="6137" width="11.140625" style="196" customWidth="1"/>
    <col min="6138" max="6138" width="10.7109375" style="196" customWidth="1"/>
    <col min="6139" max="6139" width="10.28515625" style="196" customWidth="1"/>
    <col min="6140" max="6140" width="27.28515625" style="196" customWidth="1"/>
    <col min="6141" max="6141" width="15.42578125" style="196" customWidth="1"/>
    <col min="6142" max="6153" width="11.85546875" style="196" customWidth="1"/>
    <col min="6154" max="6154" width="21.5703125" style="196" customWidth="1"/>
    <col min="6155" max="6166" width="8" style="196" customWidth="1"/>
    <col min="6167" max="6167" width="16.42578125" style="196" bestFit="1" customWidth="1"/>
    <col min="6168" max="6169" width="9.140625" style="196"/>
    <col min="6170" max="6170" width="20.42578125" style="196" customWidth="1"/>
    <col min="6171" max="6171" width="27" style="196" bestFit="1" customWidth="1"/>
    <col min="6172" max="6172" width="29.42578125" style="196" bestFit="1" customWidth="1"/>
    <col min="6173" max="6388" width="9.140625" style="196"/>
    <col min="6389" max="6389" width="7.5703125" style="196" customWidth="1"/>
    <col min="6390" max="6390" width="24.85546875" style="196" customWidth="1"/>
    <col min="6391" max="6391" width="10.42578125" style="196" customWidth="1"/>
    <col min="6392" max="6392" width="8.7109375" style="196" customWidth="1"/>
    <col min="6393" max="6393" width="11.140625" style="196" customWidth="1"/>
    <col min="6394" max="6394" width="10.7109375" style="196" customWidth="1"/>
    <col min="6395" max="6395" width="10.28515625" style="196" customWidth="1"/>
    <col min="6396" max="6396" width="27.28515625" style="196" customWidth="1"/>
    <col min="6397" max="6397" width="15.42578125" style="196" customWidth="1"/>
    <col min="6398" max="6409" width="11.85546875" style="196" customWidth="1"/>
    <col min="6410" max="6410" width="21.5703125" style="196" customWidth="1"/>
    <col min="6411" max="6422" width="8" style="196" customWidth="1"/>
    <col min="6423" max="6423" width="16.42578125" style="196" bestFit="1" customWidth="1"/>
    <col min="6424" max="6425" width="9.140625" style="196"/>
    <col min="6426" max="6426" width="20.42578125" style="196" customWidth="1"/>
    <col min="6427" max="6427" width="27" style="196" bestFit="1" customWidth="1"/>
    <col min="6428" max="6428" width="29.42578125" style="196" bestFit="1" customWidth="1"/>
    <col min="6429" max="6644" width="9.140625" style="196"/>
    <col min="6645" max="6645" width="7.5703125" style="196" customWidth="1"/>
    <col min="6646" max="6646" width="24.85546875" style="196" customWidth="1"/>
    <col min="6647" max="6647" width="10.42578125" style="196" customWidth="1"/>
    <col min="6648" max="6648" width="8.7109375" style="196" customWidth="1"/>
    <col min="6649" max="6649" width="11.140625" style="196" customWidth="1"/>
    <col min="6650" max="6650" width="10.7109375" style="196" customWidth="1"/>
    <col min="6651" max="6651" width="10.28515625" style="196" customWidth="1"/>
    <col min="6652" max="6652" width="27.28515625" style="196" customWidth="1"/>
    <col min="6653" max="6653" width="15.42578125" style="196" customWidth="1"/>
    <col min="6654" max="6665" width="11.85546875" style="196" customWidth="1"/>
    <col min="6666" max="6666" width="21.5703125" style="196" customWidth="1"/>
    <col min="6667" max="6678" width="8" style="196" customWidth="1"/>
    <col min="6679" max="6679" width="16.42578125" style="196" bestFit="1" customWidth="1"/>
    <col min="6680" max="6681" width="9.140625" style="196"/>
    <col min="6682" max="6682" width="20.42578125" style="196" customWidth="1"/>
    <col min="6683" max="6683" width="27" style="196" bestFit="1" customWidth="1"/>
    <col min="6684" max="6684" width="29.42578125" style="196" bestFit="1" customWidth="1"/>
    <col min="6685" max="6900" width="9.140625" style="196"/>
    <col min="6901" max="6901" width="7.5703125" style="196" customWidth="1"/>
    <col min="6902" max="6902" width="24.85546875" style="196" customWidth="1"/>
    <col min="6903" max="6903" width="10.42578125" style="196" customWidth="1"/>
    <col min="6904" max="6904" width="8.7109375" style="196" customWidth="1"/>
    <col min="6905" max="6905" width="11.140625" style="196" customWidth="1"/>
    <col min="6906" max="6906" width="10.7109375" style="196" customWidth="1"/>
    <col min="6907" max="6907" width="10.28515625" style="196" customWidth="1"/>
    <col min="6908" max="6908" width="27.28515625" style="196" customWidth="1"/>
    <col min="6909" max="6909" width="15.42578125" style="196" customWidth="1"/>
    <col min="6910" max="6921" width="11.85546875" style="196" customWidth="1"/>
    <col min="6922" max="6922" width="21.5703125" style="196" customWidth="1"/>
    <col min="6923" max="6934" width="8" style="196" customWidth="1"/>
    <col min="6935" max="6935" width="16.42578125" style="196" bestFit="1" customWidth="1"/>
    <col min="6936" max="6937" width="9.140625" style="196"/>
    <col min="6938" max="6938" width="20.42578125" style="196" customWidth="1"/>
    <col min="6939" max="6939" width="27" style="196" bestFit="1" customWidth="1"/>
    <col min="6940" max="6940" width="29.42578125" style="196" bestFit="1" customWidth="1"/>
    <col min="6941" max="7156" width="9.140625" style="196"/>
    <col min="7157" max="7157" width="7.5703125" style="196" customWidth="1"/>
    <col min="7158" max="7158" width="24.85546875" style="196" customWidth="1"/>
    <col min="7159" max="7159" width="10.42578125" style="196" customWidth="1"/>
    <col min="7160" max="7160" width="8.7109375" style="196" customWidth="1"/>
    <col min="7161" max="7161" width="11.140625" style="196" customWidth="1"/>
    <col min="7162" max="7162" width="10.7109375" style="196" customWidth="1"/>
    <col min="7163" max="7163" width="10.28515625" style="196" customWidth="1"/>
    <col min="7164" max="7164" width="27.28515625" style="196" customWidth="1"/>
    <col min="7165" max="7165" width="15.42578125" style="196" customWidth="1"/>
    <col min="7166" max="7177" width="11.85546875" style="196" customWidth="1"/>
    <col min="7178" max="7178" width="21.5703125" style="196" customWidth="1"/>
    <col min="7179" max="7190" width="8" style="196" customWidth="1"/>
    <col min="7191" max="7191" width="16.42578125" style="196" bestFit="1" customWidth="1"/>
    <col min="7192" max="7193" width="9.140625" style="196"/>
    <col min="7194" max="7194" width="20.42578125" style="196" customWidth="1"/>
    <col min="7195" max="7195" width="27" style="196" bestFit="1" customWidth="1"/>
    <col min="7196" max="7196" width="29.42578125" style="196" bestFit="1" customWidth="1"/>
    <col min="7197" max="7412" width="9.140625" style="196"/>
    <col min="7413" max="7413" width="7.5703125" style="196" customWidth="1"/>
    <col min="7414" max="7414" width="24.85546875" style="196" customWidth="1"/>
    <col min="7415" max="7415" width="10.42578125" style="196" customWidth="1"/>
    <col min="7416" max="7416" width="8.7109375" style="196" customWidth="1"/>
    <col min="7417" max="7417" width="11.140625" style="196" customWidth="1"/>
    <col min="7418" max="7418" width="10.7109375" style="196" customWidth="1"/>
    <col min="7419" max="7419" width="10.28515625" style="196" customWidth="1"/>
    <col min="7420" max="7420" width="27.28515625" style="196" customWidth="1"/>
    <col min="7421" max="7421" width="15.42578125" style="196" customWidth="1"/>
    <col min="7422" max="7433" width="11.85546875" style="196" customWidth="1"/>
    <col min="7434" max="7434" width="21.5703125" style="196" customWidth="1"/>
    <col min="7435" max="7446" width="8" style="196" customWidth="1"/>
    <col min="7447" max="7447" width="16.42578125" style="196" bestFit="1" customWidth="1"/>
    <col min="7448" max="7449" width="9.140625" style="196"/>
    <col min="7450" max="7450" width="20.42578125" style="196" customWidth="1"/>
    <col min="7451" max="7451" width="27" style="196" bestFit="1" customWidth="1"/>
    <col min="7452" max="7452" width="29.42578125" style="196" bestFit="1" customWidth="1"/>
    <col min="7453" max="7668" width="9.140625" style="196"/>
    <col min="7669" max="7669" width="7.5703125" style="196" customWidth="1"/>
    <col min="7670" max="7670" width="24.85546875" style="196" customWidth="1"/>
    <col min="7671" max="7671" width="10.42578125" style="196" customWidth="1"/>
    <col min="7672" max="7672" width="8.7109375" style="196" customWidth="1"/>
    <col min="7673" max="7673" width="11.140625" style="196" customWidth="1"/>
    <col min="7674" max="7674" width="10.7109375" style="196" customWidth="1"/>
    <col min="7675" max="7675" width="10.28515625" style="196" customWidth="1"/>
    <col min="7676" max="7676" width="27.28515625" style="196" customWidth="1"/>
    <col min="7677" max="7677" width="15.42578125" style="196" customWidth="1"/>
    <col min="7678" max="7689" width="11.85546875" style="196" customWidth="1"/>
    <col min="7690" max="7690" width="21.5703125" style="196" customWidth="1"/>
    <col min="7691" max="7702" width="8" style="196" customWidth="1"/>
    <col min="7703" max="7703" width="16.42578125" style="196" bestFit="1" customWidth="1"/>
    <col min="7704" max="7705" width="9.140625" style="196"/>
    <col min="7706" max="7706" width="20.42578125" style="196" customWidth="1"/>
    <col min="7707" max="7707" width="27" style="196" bestFit="1" customWidth="1"/>
    <col min="7708" max="7708" width="29.42578125" style="196" bestFit="1" customWidth="1"/>
    <col min="7709" max="7924" width="9.140625" style="196"/>
    <col min="7925" max="7925" width="7.5703125" style="196" customWidth="1"/>
    <col min="7926" max="7926" width="24.85546875" style="196" customWidth="1"/>
    <col min="7927" max="7927" width="10.42578125" style="196" customWidth="1"/>
    <col min="7928" max="7928" width="8.7109375" style="196" customWidth="1"/>
    <col min="7929" max="7929" width="11.140625" style="196" customWidth="1"/>
    <col min="7930" max="7930" width="10.7109375" style="196" customWidth="1"/>
    <col min="7931" max="7931" width="10.28515625" style="196" customWidth="1"/>
    <col min="7932" max="7932" width="27.28515625" style="196" customWidth="1"/>
    <col min="7933" max="7933" width="15.42578125" style="196" customWidth="1"/>
    <col min="7934" max="7945" width="11.85546875" style="196" customWidth="1"/>
    <col min="7946" max="7946" width="21.5703125" style="196" customWidth="1"/>
    <col min="7947" max="7958" width="8" style="196" customWidth="1"/>
    <col min="7959" max="7959" width="16.42578125" style="196" bestFit="1" customWidth="1"/>
    <col min="7960" max="7961" width="9.140625" style="196"/>
    <col min="7962" max="7962" width="20.42578125" style="196" customWidth="1"/>
    <col min="7963" max="7963" width="27" style="196" bestFit="1" customWidth="1"/>
    <col min="7964" max="7964" width="29.42578125" style="196" bestFit="1" customWidth="1"/>
    <col min="7965" max="8180" width="9.140625" style="196"/>
    <col min="8181" max="8181" width="7.5703125" style="196" customWidth="1"/>
    <col min="8182" max="8182" width="24.85546875" style="196" customWidth="1"/>
    <col min="8183" max="8183" width="10.42578125" style="196" customWidth="1"/>
    <col min="8184" max="8184" width="8.7109375" style="196" customWidth="1"/>
    <col min="8185" max="8185" width="11.140625" style="196" customWidth="1"/>
    <col min="8186" max="8186" width="10.7109375" style="196" customWidth="1"/>
    <col min="8187" max="8187" width="10.28515625" style="196" customWidth="1"/>
    <col min="8188" max="8188" width="27.28515625" style="196" customWidth="1"/>
    <col min="8189" max="8189" width="15.42578125" style="196" customWidth="1"/>
    <col min="8190" max="8201" width="11.85546875" style="196" customWidth="1"/>
    <col min="8202" max="8202" width="21.5703125" style="196" customWidth="1"/>
    <col min="8203" max="8214" width="8" style="196" customWidth="1"/>
    <col min="8215" max="8215" width="16.42578125" style="196" bestFit="1" customWidth="1"/>
    <col min="8216" max="8217" width="9.140625" style="196"/>
    <col min="8218" max="8218" width="20.42578125" style="196" customWidth="1"/>
    <col min="8219" max="8219" width="27" style="196" bestFit="1" customWidth="1"/>
    <col min="8220" max="8220" width="29.42578125" style="196" bestFit="1" customWidth="1"/>
    <col min="8221" max="8436" width="9.140625" style="196"/>
    <col min="8437" max="8437" width="7.5703125" style="196" customWidth="1"/>
    <col min="8438" max="8438" width="24.85546875" style="196" customWidth="1"/>
    <col min="8439" max="8439" width="10.42578125" style="196" customWidth="1"/>
    <col min="8440" max="8440" width="8.7109375" style="196" customWidth="1"/>
    <col min="8441" max="8441" width="11.140625" style="196" customWidth="1"/>
    <col min="8442" max="8442" width="10.7109375" style="196" customWidth="1"/>
    <col min="8443" max="8443" width="10.28515625" style="196" customWidth="1"/>
    <col min="8444" max="8444" width="27.28515625" style="196" customWidth="1"/>
    <col min="8445" max="8445" width="15.42578125" style="196" customWidth="1"/>
    <col min="8446" max="8457" width="11.85546875" style="196" customWidth="1"/>
    <col min="8458" max="8458" width="21.5703125" style="196" customWidth="1"/>
    <col min="8459" max="8470" width="8" style="196" customWidth="1"/>
    <col min="8471" max="8471" width="16.42578125" style="196" bestFit="1" customWidth="1"/>
    <col min="8472" max="8473" width="9.140625" style="196"/>
    <col min="8474" max="8474" width="20.42578125" style="196" customWidth="1"/>
    <col min="8475" max="8475" width="27" style="196" bestFit="1" customWidth="1"/>
    <col min="8476" max="8476" width="29.42578125" style="196" bestFit="1" customWidth="1"/>
    <col min="8477" max="8692" width="9.140625" style="196"/>
    <col min="8693" max="8693" width="7.5703125" style="196" customWidth="1"/>
    <col min="8694" max="8694" width="24.85546875" style="196" customWidth="1"/>
    <col min="8695" max="8695" width="10.42578125" style="196" customWidth="1"/>
    <col min="8696" max="8696" width="8.7109375" style="196" customWidth="1"/>
    <col min="8697" max="8697" width="11.140625" style="196" customWidth="1"/>
    <col min="8698" max="8698" width="10.7109375" style="196" customWidth="1"/>
    <col min="8699" max="8699" width="10.28515625" style="196" customWidth="1"/>
    <col min="8700" max="8700" width="27.28515625" style="196" customWidth="1"/>
    <col min="8701" max="8701" width="15.42578125" style="196" customWidth="1"/>
    <col min="8702" max="8713" width="11.85546875" style="196" customWidth="1"/>
    <col min="8714" max="8714" width="21.5703125" style="196" customWidth="1"/>
    <col min="8715" max="8726" width="8" style="196" customWidth="1"/>
    <col min="8727" max="8727" width="16.42578125" style="196" bestFit="1" customWidth="1"/>
    <col min="8728" max="8729" width="9.140625" style="196"/>
    <col min="8730" max="8730" width="20.42578125" style="196" customWidth="1"/>
    <col min="8731" max="8731" width="27" style="196" bestFit="1" customWidth="1"/>
    <col min="8732" max="8732" width="29.42578125" style="196" bestFit="1" customWidth="1"/>
    <col min="8733" max="8948" width="9.140625" style="196"/>
    <col min="8949" max="8949" width="7.5703125" style="196" customWidth="1"/>
    <col min="8950" max="8950" width="24.85546875" style="196" customWidth="1"/>
    <col min="8951" max="8951" width="10.42578125" style="196" customWidth="1"/>
    <col min="8952" max="8952" width="8.7109375" style="196" customWidth="1"/>
    <col min="8953" max="8953" width="11.140625" style="196" customWidth="1"/>
    <col min="8954" max="8954" width="10.7109375" style="196" customWidth="1"/>
    <col min="8955" max="8955" width="10.28515625" style="196" customWidth="1"/>
    <col min="8956" max="8956" width="27.28515625" style="196" customWidth="1"/>
    <col min="8957" max="8957" width="15.42578125" style="196" customWidth="1"/>
    <col min="8958" max="8969" width="11.85546875" style="196" customWidth="1"/>
    <col min="8970" max="8970" width="21.5703125" style="196" customWidth="1"/>
    <col min="8971" max="8982" width="8" style="196" customWidth="1"/>
    <col min="8983" max="8983" width="16.42578125" style="196" bestFit="1" customWidth="1"/>
    <col min="8984" max="8985" width="9.140625" style="196"/>
    <col min="8986" max="8986" width="20.42578125" style="196" customWidth="1"/>
    <col min="8987" max="8987" width="27" style="196" bestFit="1" customWidth="1"/>
    <col min="8988" max="8988" width="29.42578125" style="196" bestFit="1" customWidth="1"/>
    <col min="8989" max="9204" width="9.140625" style="196"/>
    <col min="9205" max="9205" width="7.5703125" style="196" customWidth="1"/>
    <col min="9206" max="9206" width="24.85546875" style="196" customWidth="1"/>
    <col min="9207" max="9207" width="10.42578125" style="196" customWidth="1"/>
    <col min="9208" max="9208" width="8.7109375" style="196" customWidth="1"/>
    <col min="9209" max="9209" width="11.140625" style="196" customWidth="1"/>
    <col min="9210" max="9210" width="10.7109375" style="196" customWidth="1"/>
    <col min="9211" max="9211" width="10.28515625" style="196" customWidth="1"/>
    <col min="9212" max="9212" width="27.28515625" style="196" customWidth="1"/>
    <col min="9213" max="9213" width="15.42578125" style="196" customWidth="1"/>
    <col min="9214" max="9225" width="11.85546875" style="196" customWidth="1"/>
    <col min="9226" max="9226" width="21.5703125" style="196" customWidth="1"/>
    <col min="9227" max="9238" width="8" style="196" customWidth="1"/>
    <col min="9239" max="9239" width="16.42578125" style="196" bestFit="1" customWidth="1"/>
    <col min="9240" max="9241" width="9.140625" style="196"/>
    <col min="9242" max="9242" width="20.42578125" style="196" customWidth="1"/>
    <col min="9243" max="9243" width="27" style="196" bestFit="1" customWidth="1"/>
    <col min="9244" max="9244" width="29.42578125" style="196" bestFit="1" customWidth="1"/>
    <col min="9245" max="9460" width="9.140625" style="196"/>
    <col min="9461" max="9461" width="7.5703125" style="196" customWidth="1"/>
    <col min="9462" max="9462" width="24.85546875" style="196" customWidth="1"/>
    <col min="9463" max="9463" width="10.42578125" style="196" customWidth="1"/>
    <col min="9464" max="9464" width="8.7109375" style="196" customWidth="1"/>
    <col min="9465" max="9465" width="11.140625" style="196" customWidth="1"/>
    <col min="9466" max="9466" width="10.7109375" style="196" customWidth="1"/>
    <col min="9467" max="9467" width="10.28515625" style="196" customWidth="1"/>
    <col min="9468" max="9468" width="27.28515625" style="196" customWidth="1"/>
    <col min="9469" max="9469" width="15.42578125" style="196" customWidth="1"/>
    <col min="9470" max="9481" width="11.85546875" style="196" customWidth="1"/>
    <col min="9482" max="9482" width="21.5703125" style="196" customWidth="1"/>
    <col min="9483" max="9494" width="8" style="196" customWidth="1"/>
    <col min="9495" max="9495" width="16.42578125" style="196" bestFit="1" customWidth="1"/>
    <col min="9496" max="9497" width="9.140625" style="196"/>
    <col min="9498" max="9498" width="20.42578125" style="196" customWidth="1"/>
    <col min="9499" max="9499" width="27" style="196" bestFit="1" customWidth="1"/>
    <col min="9500" max="9500" width="29.42578125" style="196" bestFit="1" customWidth="1"/>
    <col min="9501" max="9716" width="9.140625" style="196"/>
    <col min="9717" max="9717" width="7.5703125" style="196" customWidth="1"/>
    <col min="9718" max="9718" width="24.85546875" style="196" customWidth="1"/>
    <col min="9719" max="9719" width="10.42578125" style="196" customWidth="1"/>
    <col min="9720" max="9720" width="8.7109375" style="196" customWidth="1"/>
    <col min="9721" max="9721" width="11.140625" style="196" customWidth="1"/>
    <col min="9722" max="9722" width="10.7109375" style="196" customWidth="1"/>
    <col min="9723" max="9723" width="10.28515625" style="196" customWidth="1"/>
    <col min="9724" max="9724" width="27.28515625" style="196" customWidth="1"/>
    <col min="9725" max="9725" width="15.42578125" style="196" customWidth="1"/>
    <col min="9726" max="9737" width="11.85546875" style="196" customWidth="1"/>
    <col min="9738" max="9738" width="21.5703125" style="196" customWidth="1"/>
    <col min="9739" max="9750" width="8" style="196" customWidth="1"/>
    <col min="9751" max="9751" width="16.42578125" style="196" bestFit="1" customWidth="1"/>
    <col min="9752" max="9753" width="9.140625" style="196"/>
    <col min="9754" max="9754" width="20.42578125" style="196" customWidth="1"/>
    <col min="9755" max="9755" width="27" style="196" bestFit="1" customWidth="1"/>
    <col min="9756" max="9756" width="29.42578125" style="196" bestFit="1" customWidth="1"/>
    <col min="9757" max="9972" width="9.140625" style="196"/>
    <col min="9973" max="9973" width="7.5703125" style="196" customWidth="1"/>
    <col min="9974" max="9974" width="24.85546875" style="196" customWidth="1"/>
    <col min="9975" max="9975" width="10.42578125" style="196" customWidth="1"/>
    <col min="9976" max="9976" width="8.7109375" style="196" customWidth="1"/>
    <col min="9977" max="9977" width="11.140625" style="196" customWidth="1"/>
    <col min="9978" max="9978" width="10.7109375" style="196" customWidth="1"/>
    <col min="9979" max="9979" width="10.28515625" style="196" customWidth="1"/>
    <col min="9980" max="9980" width="27.28515625" style="196" customWidth="1"/>
    <col min="9981" max="9981" width="15.42578125" style="196" customWidth="1"/>
    <col min="9982" max="9993" width="11.85546875" style="196" customWidth="1"/>
    <col min="9994" max="9994" width="21.5703125" style="196" customWidth="1"/>
    <col min="9995" max="10006" width="8" style="196" customWidth="1"/>
    <col min="10007" max="10007" width="16.42578125" style="196" bestFit="1" customWidth="1"/>
    <col min="10008" max="10009" width="9.140625" style="196"/>
    <col min="10010" max="10010" width="20.42578125" style="196" customWidth="1"/>
    <col min="10011" max="10011" width="27" style="196" bestFit="1" customWidth="1"/>
    <col min="10012" max="10012" width="29.42578125" style="196" bestFit="1" customWidth="1"/>
    <col min="10013" max="10228" width="9.140625" style="196"/>
    <col min="10229" max="10229" width="7.5703125" style="196" customWidth="1"/>
    <col min="10230" max="10230" width="24.85546875" style="196" customWidth="1"/>
    <col min="10231" max="10231" width="10.42578125" style="196" customWidth="1"/>
    <col min="10232" max="10232" width="8.7109375" style="196" customWidth="1"/>
    <col min="10233" max="10233" width="11.140625" style="196" customWidth="1"/>
    <col min="10234" max="10234" width="10.7109375" style="196" customWidth="1"/>
    <col min="10235" max="10235" width="10.28515625" style="196" customWidth="1"/>
    <col min="10236" max="10236" width="27.28515625" style="196" customWidth="1"/>
    <col min="10237" max="10237" width="15.42578125" style="196" customWidth="1"/>
    <col min="10238" max="10249" width="11.85546875" style="196" customWidth="1"/>
    <col min="10250" max="10250" width="21.5703125" style="196" customWidth="1"/>
    <col min="10251" max="10262" width="8" style="196" customWidth="1"/>
    <col min="10263" max="10263" width="16.42578125" style="196" bestFit="1" customWidth="1"/>
    <col min="10264" max="10265" width="9.140625" style="196"/>
    <col min="10266" max="10266" width="20.42578125" style="196" customWidth="1"/>
    <col min="10267" max="10267" width="27" style="196" bestFit="1" customWidth="1"/>
    <col min="10268" max="10268" width="29.42578125" style="196" bestFit="1" customWidth="1"/>
    <col min="10269" max="10484" width="9.140625" style="196"/>
    <col min="10485" max="10485" width="7.5703125" style="196" customWidth="1"/>
    <col min="10486" max="10486" width="24.85546875" style="196" customWidth="1"/>
    <col min="10487" max="10487" width="10.42578125" style="196" customWidth="1"/>
    <col min="10488" max="10488" width="8.7109375" style="196" customWidth="1"/>
    <col min="10489" max="10489" width="11.140625" style="196" customWidth="1"/>
    <col min="10490" max="10490" width="10.7109375" style="196" customWidth="1"/>
    <col min="10491" max="10491" width="10.28515625" style="196" customWidth="1"/>
    <col min="10492" max="10492" width="27.28515625" style="196" customWidth="1"/>
    <col min="10493" max="10493" width="15.42578125" style="196" customWidth="1"/>
    <col min="10494" max="10505" width="11.85546875" style="196" customWidth="1"/>
    <col min="10506" max="10506" width="21.5703125" style="196" customWidth="1"/>
    <col min="10507" max="10518" width="8" style="196" customWidth="1"/>
    <col min="10519" max="10519" width="16.42578125" style="196" bestFit="1" customWidth="1"/>
    <col min="10520" max="10521" width="9.140625" style="196"/>
    <col min="10522" max="10522" width="20.42578125" style="196" customWidth="1"/>
    <col min="10523" max="10523" width="27" style="196" bestFit="1" customWidth="1"/>
    <col min="10524" max="10524" width="29.42578125" style="196" bestFit="1" customWidth="1"/>
    <col min="10525" max="10740" width="9.140625" style="196"/>
    <col min="10741" max="10741" width="7.5703125" style="196" customWidth="1"/>
    <col min="10742" max="10742" width="24.85546875" style="196" customWidth="1"/>
    <col min="10743" max="10743" width="10.42578125" style="196" customWidth="1"/>
    <col min="10744" max="10744" width="8.7109375" style="196" customWidth="1"/>
    <col min="10745" max="10745" width="11.140625" style="196" customWidth="1"/>
    <col min="10746" max="10746" width="10.7109375" style="196" customWidth="1"/>
    <col min="10747" max="10747" width="10.28515625" style="196" customWidth="1"/>
    <col min="10748" max="10748" width="27.28515625" style="196" customWidth="1"/>
    <col min="10749" max="10749" width="15.42578125" style="196" customWidth="1"/>
    <col min="10750" max="10761" width="11.85546875" style="196" customWidth="1"/>
    <col min="10762" max="10762" width="21.5703125" style="196" customWidth="1"/>
    <col min="10763" max="10774" width="8" style="196" customWidth="1"/>
    <col min="10775" max="10775" width="16.42578125" style="196" bestFit="1" customWidth="1"/>
    <col min="10776" max="10777" width="9.140625" style="196"/>
    <col min="10778" max="10778" width="20.42578125" style="196" customWidth="1"/>
    <col min="10779" max="10779" width="27" style="196" bestFit="1" customWidth="1"/>
    <col min="10780" max="10780" width="29.42578125" style="196" bestFit="1" customWidth="1"/>
    <col min="10781" max="10996" width="9.140625" style="196"/>
    <col min="10997" max="10997" width="7.5703125" style="196" customWidth="1"/>
    <col min="10998" max="10998" width="24.85546875" style="196" customWidth="1"/>
    <col min="10999" max="10999" width="10.42578125" style="196" customWidth="1"/>
    <col min="11000" max="11000" width="8.7109375" style="196" customWidth="1"/>
    <col min="11001" max="11001" width="11.140625" style="196" customWidth="1"/>
    <col min="11002" max="11002" width="10.7109375" style="196" customWidth="1"/>
    <col min="11003" max="11003" width="10.28515625" style="196" customWidth="1"/>
    <col min="11004" max="11004" width="27.28515625" style="196" customWidth="1"/>
    <col min="11005" max="11005" width="15.42578125" style="196" customWidth="1"/>
    <col min="11006" max="11017" width="11.85546875" style="196" customWidth="1"/>
    <col min="11018" max="11018" width="21.5703125" style="196" customWidth="1"/>
    <col min="11019" max="11030" width="8" style="196" customWidth="1"/>
    <col min="11031" max="11031" width="16.42578125" style="196" bestFit="1" customWidth="1"/>
    <col min="11032" max="11033" width="9.140625" style="196"/>
    <col min="11034" max="11034" width="20.42578125" style="196" customWidth="1"/>
    <col min="11035" max="11035" width="27" style="196" bestFit="1" customWidth="1"/>
    <col min="11036" max="11036" width="29.42578125" style="196" bestFit="1" customWidth="1"/>
    <col min="11037" max="11252" width="9.140625" style="196"/>
    <col min="11253" max="11253" width="7.5703125" style="196" customWidth="1"/>
    <col min="11254" max="11254" width="24.85546875" style="196" customWidth="1"/>
    <col min="11255" max="11255" width="10.42578125" style="196" customWidth="1"/>
    <col min="11256" max="11256" width="8.7109375" style="196" customWidth="1"/>
    <col min="11257" max="11257" width="11.140625" style="196" customWidth="1"/>
    <col min="11258" max="11258" width="10.7109375" style="196" customWidth="1"/>
    <col min="11259" max="11259" width="10.28515625" style="196" customWidth="1"/>
    <col min="11260" max="11260" width="27.28515625" style="196" customWidth="1"/>
    <col min="11261" max="11261" width="15.42578125" style="196" customWidth="1"/>
    <col min="11262" max="11273" width="11.85546875" style="196" customWidth="1"/>
    <col min="11274" max="11274" width="21.5703125" style="196" customWidth="1"/>
    <col min="11275" max="11286" width="8" style="196" customWidth="1"/>
    <col min="11287" max="11287" width="16.42578125" style="196" bestFit="1" customWidth="1"/>
    <col min="11288" max="11289" width="9.140625" style="196"/>
    <col min="11290" max="11290" width="20.42578125" style="196" customWidth="1"/>
    <col min="11291" max="11291" width="27" style="196" bestFit="1" customWidth="1"/>
    <col min="11292" max="11292" width="29.42578125" style="196" bestFit="1" customWidth="1"/>
    <col min="11293" max="11508" width="9.140625" style="196"/>
    <col min="11509" max="11509" width="7.5703125" style="196" customWidth="1"/>
    <col min="11510" max="11510" width="24.85546875" style="196" customWidth="1"/>
    <col min="11511" max="11511" width="10.42578125" style="196" customWidth="1"/>
    <col min="11512" max="11512" width="8.7109375" style="196" customWidth="1"/>
    <col min="11513" max="11513" width="11.140625" style="196" customWidth="1"/>
    <col min="11514" max="11514" width="10.7109375" style="196" customWidth="1"/>
    <col min="11515" max="11515" width="10.28515625" style="196" customWidth="1"/>
    <col min="11516" max="11516" width="27.28515625" style="196" customWidth="1"/>
    <col min="11517" max="11517" width="15.42578125" style="196" customWidth="1"/>
    <col min="11518" max="11529" width="11.85546875" style="196" customWidth="1"/>
    <col min="11530" max="11530" width="21.5703125" style="196" customWidth="1"/>
    <col min="11531" max="11542" width="8" style="196" customWidth="1"/>
    <col min="11543" max="11543" width="16.42578125" style="196" bestFit="1" customWidth="1"/>
    <col min="11544" max="11545" width="9.140625" style="196"/>
    <col min="11546" max="11546" width="20.42578125" style="196" customWidth="1"/>
    <col min="11547" max="11547" width="27" style="196" bestFit="1" customWidth="1"/>
    <col min="11548" max="11548" width="29.42578125" style="196" bestFit="1" customWidth="1"/>
    <col min="11549" max="11764" width="9.140625" style="196"/>
    <col min="11765" max="11765" width="7.5703125" style="196" customWidth="1"/>
    <col min="11766" max="11766" width="24.85546875" style="196" customWidth="1"/>
    <col min="11767" max="11767" width="10.42578125" style="196" customWidth="1"/>
    <col min="11768" max="11768" width="8.7109375" style="196" customWidth="1"/>
    <col min="11769" max="11769" width="11.140625" style="196" customWidth="1"/>
    <col min="11770" max="11770" width="10.7109375" style="196" customWidth="1"/>
    <col min="11771" max="11771" width="10.28515625" style="196" customWidth="1"/>
    <col min="11772" max="11772" width="27.28515625" style="196" customWidth="1"/>
    <col min="11773" max="11773" width="15.42578125" style="196" customWidth="1"/>
    <col min="11774" max="11785" width="11.85546875" style="196" customWidth="1"/>
    <col min="11786" max="11786" width="21.5703125" style="196" customWidth="1"/>
    <col min="11787" max="11798" width="8" style="196" customWidth="1"/>
    <col min="11799" max="11799" width="16.42578125" style="196" bestFit="1" customWidth="1"/>
    <col min="11800" max="11801" width="9.140625" style="196"/>
    <col min="11802" max="11802" width="20.42578125" style="196" customWidth="1"/>
    <col min="11803" max="11803" width="27" style="196" bestFit="1" customWidth="1"/>
    <col min="11804" max="11804" width="29.42578125" style="196" bestFit="1" customWidth="1"/>
    <col min="11805" max="12020" width="9.140625" style="196"/>
    <col min="12021" max="12021" width="7.5703125" style="196" customWidth="1"/>
    <col min="12022" max="12022" width="24.85546875" style="196" customWidth="1"/>
    <col min="12023" max="12023" width="10.42578125" style="196" customWidth="1"/>
    <col min="12024" max="12024" width="8.7109375" style="196" customWidth="1"/>
    <col min="12025" max="12025" width="11.140625" style="196" customWidth="1"/>
    <col min="12026" max="12026" width="10.7109375" style="196" customWidth="1"/>
    <col min="12027" max="12027" width="10.28515625" style="196" customWidth="1"/>
    <col min="12028" max="12028" width="27.28515625" style="196" customWidth="1"/>
    <col min="12029" max="12029" width="15.42578125" style="196" customWidth="1"/>
    <col min="12030" max="12041" width="11.85546875" style="196" customWidth="1"/>
    <col min="12042" max="12042" width="21.5703125" style="196" customWidth="1"/>
    <col min="12043" max="12054" width="8" style="196" customWidth="1"/>
    <col min="12055" max="12055" width="16.42578125" style="196" bestFit="1" customWidth="1"/>
    <col min="12056" max="12057" width="9.140625" style="196"/>
    <col min="12058" max="12058" width="20.42578125" style="196" customWidth="1"/>
    <col min="12059" max="12059" width="27" style="196" bestFit="1" customWidth="1"/>
    <col min="12060" max="12060" width="29.42578125" style="196" bestFit="1" customWidth="1"/>
    <col min="12061" max="12276" width="9.140625" style="196"/>
    <col min="12277" max="12277" width="7.5703125" style="196" customWidth="1"/>
    <col min="12278" max="12278" width="24.85546875" style="196" customWidth="1"/>
    <col min="12279" max="12279" width="10.42578125" style="196" customWidth="1"/>
    <col min="12280" max="12280" width="8.7109375" style="196" customWidth="1"/>
    <col min="12281" max="12281" width="11.140625" style="196" customWidth="1"/>
    <col min="12282" max="12282" width="10.7109375" style="196" customWidth="1"/>
    <col min="12283" max="12283" width="10.28515625" style="196" customWidth="1"/>
    <col min="12284" max="12284" width="27.28515625" style="196" customWidth="1"/>
    <col min="12285" max="12285" width="15.42578125" style="196" customWidth="1"/>
    <col min="12286" max="12297" width="11.85546875" style="196" customWidth="1"/>
    <col min="12298" max="12298" width="21.5703125" style="196" customWidth="1"/>
    <col min="12299" max="12310" width="8" style="196" customWidth="1"/>
    <col min="12311" max="12311" width="16.42578125" style="196" bestFit="1" customWidth="1"/>
    <col min="12312" max="12313" width="9.140625" style="196"/>
    <col min="12314" max="12314" width="20.42578125" style="196" customWidth="1"/>
    <col min="12315" max="12315" width="27" style="196" bestFit="1" customWidth="1"/>
    <col min="12316" max="12316" width="29.42578125" style="196" bestFit="1" customWidth="1"/>
    <col min="12317" max="12532" width="9.140625" style="196"/>
    <col min="12533" max="12533" width="7.5703125" style="196" customWidth="1"/>
    <col min="12534" max="12534" width="24.85546875" style="196" customWidth="1"/>
    <col min="12535" max="12535" width="10.42578125" style="196" customWidth="1"/>
    <col min="12536" max="12536" width="8.7109375" style="196" customWidth="1"/>
    <col min="12537" max="12537" width="11.140625" style="196" customWidth="1"/>
    <col min="12538" max="12538" width="10.7109375" style="196" customWidth="1"/>
    <col min="12539" max="12539" width="10.28515625" style="196" customWidth="1"/>
    <col min="12540" max="12540" width="27.28515625" style="196" customWidth="1"/>
    <col min="12541" max="12541" width="15.42578125" style="196" customWidth="1"/>
    <col min="12542" max="12553" width="11.85546875" style="196" customWidth="1"/>
    <col min="12554" max="12554" width="21.5703125" style="196" customWidth="1"/>
    <col min="12555" max="12566" width="8" style="196" customWidth="1"/>
    <col min="12567" max="12567" width="16.42578125" style="196" bestFit="1" customWidth="1"/>
    <col min="12568" max="12569" width="9.140625" style="196"/>
    <col min="12570" max="12570" width="20.42578125" style="196" customWidth="1"/>
    <col min="12571" max="12571" width="27" style="196" bestFit="1" customWidth="1"/>
    <col min="12572" max="12572" width="29.42578125" style="196" bestFit="1" customWidth="1"/>
    <col min="12573" max="12788" width="9.140625" style="196"/>
    <col min="12789" max="12789" width="7.5703125" style="196" customWidth="1"/>
    <col min="12790" max="12790" width="24.85546875" style="196" customWidth="1"/>
    <col min="12791" max="12791" width="10.42578125" style="196" customWidth="1"/>
    <col min="12792" max="12792" width="8.7109375" style="196" customWidth="1"/>
    <col min="12793" max="12793" width="11.140625" style="196" customWidth="1"/>
    <col min="12794" max="12794" width="10.7109375" style="196" customWidth="1"/>
    <col min="12795" max="12795" width="10.28515625" style="196" customWidth="1"/>
    <col min="12796" max="12796" width="27.28515625" style="196" customWidth="1"/>
    <col min="12797" max="12797" width="15.42578125" style="196" customWidth="1"/>
    <col min="12798" max="12809" width="11.85546875" style="196" customWidth="1"/>
    <col min="12810" max="12810" width="21.5703125" style="196" customWidth="1"/>
    <col min="12811" max="12822" width="8" style="196" customWidth="1"/>
    <col min="12823" max="12823" width="16.42578125" style="196" bestFit="1" customWidth="1"/>
    <col min="12824" max="12825" width="9.140625" style="196"/>
    <col min="12826" max="12826" width="20.42578125" style="196" customWidth="1"/>
    <col min="12827" max="12827" width="27" style="196" bestFit="1" customWidth="1"/>
    <col min="12828" max="12828" width="29.42578125" style="196" bestFit="1" customWidth="1"/>
    <col min="12829" max="13044" width="9.140625" style="196"/>
    <col min="13045" max="13045" width="7.5703125" style="196" customWidth="1"/>
    <col min="13046" max="13046" width="24.85546875" style="196" customWidth="1"/>
    <col min="13047" max="13047" width="10.42578125" style="196" customWidth="1"/>
    <col min="13048" max="13048" width="8.7109375" style="196" customWidth="1"/>
    <col min="13049" max="13049" width="11.140625" style="196" customWidth="1"/>
    <col min="13050" max="13050" width="10.7109375" style="196" customWidth="1"/>
    <col min="13051" max="13051" width="10.28515625" style="196" customWidth="1"/>
    <col min="13052" max="13052" width="27.28515625" style="196" customWidth="1"/>
    <col min="13053" max="13053" width="15.42578125" style="196" customWidth="1"/>
    <col min="13054" max="13065" width="11.85546875" style="196" customWidth="1"/>
    <col min="13066" max="13066" width="21.5703125" style="196" customWidth="1"/>
    <col min="13067" max="13078" width="8" style="196" customWidth="1"/>
    <col min="13079" max="13079" width="16.42578125" style="196" bestFit="1" customWidth="1"/>
    <col min="13080" max="13081" width="9.140625" style="196"/>
    <col min="13082" max="13082" width="20.42578125" style="196" customWidth="1"/>
    <col min="13083" max="13083" width="27" style="196" bestFit="1" customWidth="1"/>
    <col min="13084" max="13084" width="29.42578125" style="196" bestFit="1" customWidth="1"/>
    <col min="13085" max="13300" width="9.140625" style="196"/>
    <col min="13301" max="13301" width="7.5703125" style="196" customWidth="1"/>
    <col min="13302" max="13302" width="24.85546875" style="196" customWidth="1"/>
    <col min="13303" max="13303" width="10.42578125" style="196" customWidth="1"/>
    <col min="13304" max="13304" width="8.7109375" style="196" customWidth="1"/>
    <col min="13305" max="13305" width="11.140625" style="196" customWidth="1"/>
    <col min="13306" max="13306" width="10.7109375" style="196" customWidth="1"/>
    <col min="13307" max="13307" width="10.28515625" style="196" customWidth="1"/>
    <col min="13308" max="13308" width="27.28515625" style="196" customWidth="1"/>
    <col min="13309" max="13309" width="15.42578125" style="196" customWidth="1"/>
    <col min="13310" max="13321" width="11.85546875" style="196" customWidth="1"/>
    <col min="13322" max="13322" width="21.5703125" style="196" customWidth="1"/>
    <col min="13323" max="13334" width="8" style="196" customWidth="1"/>
    <col min="13335" max="13335" width="16.42578125" style="196" bestFit="1" customWidth="1"/>
    <col min="13336" max="13337" width="9.140625" style="196"/>
    <col min="13338" max="13338" width="20.42578125" style="196" customWidth="1"/>
    <col min="13339" max="13339" width="27" style="196" bestFit="1" customWidth="1"/>
    <col min="13340" max="13340" width="29.42578125" style="196" bestFit="1" customWidth="1"/>
    <col min="13341" max="13556" width="9.140625" style="196"/>
    <col min="13557" max="13557" width="7.5703125" style="196" customWidth="1"/>
    <col min="13558" max="13558" width="24.85546875" style="196" customWidth="1"/>
    <col min="13559" max="13559" width="10.42578125" style="196" customWidth="1"/>
    <col min="13560" max="13560" width="8.7109375" style="196" customWidth="1"/>
    <col min="13561" max="13561" width="11.140625" style="196" customWidth="1"/>
    <col min="13562" max="13562" width="10.7109375" style="196" customWidth="1"/>
    <col min="13563" max="13563" width="10.28515625" style="196" customWidth="1"/>
    <col min="13564" max="13564" width="27.28515625" style="196" customWidth="1"/>
    <col min="13565" max="13565" width="15.42578125" style="196" customWidth="1"/>
    <col min="13566" max="13577" width="11.85546875" style="196" customWidth="1"/>
    <col min="13578" max="13578" width="21.5703125" style="196" customWidth="1"/>
    <col min="13579" max="13590" width="8" style="196" customWidth="1"/>
    <col min="13591" max="13591" width="16.42578125" style="196" bestFit="1" customWidth="1"/>
    <col min="13592" max="13593" width="9.140625" style="196"/>
    <col min="13594" max="13594" width="20.42578125" style="196" customWidth="1"/>
    <col min="13595" max="13595" width="27" style="196" bestFit="1" customWidth="1"/>
    <col min="13596" max="13596" width="29.42578125" style="196" bestFit="1" customWidth="1"/>
    <col min="13597" max="13812" width="9.140625" style="196"/>
    <col min="13813" max="13813" width="7.5703125" style="196" customWidth="1"/>
    <col min="13814" max="13814" width="24.85546875" style="196" customWidth="1"/>
    <col min="13815" max="13815" width="10.42578125" style="196" customWidth="1"/>
    <col min="13816" max="13816" width="8.7109375" style="196" customWidth="1"/>
    <col min="13817" max="13817" width="11.140625" style="196" customWidth="1"/>
    <col min="13818" max="13818" width="10.7109375" style="196" customWidth="1"/>
    <col min="13819" max="13819" width="10.28515625" style="196" customWidth="1"/>
    <col min="13820" max="13820" width="27.28515625" style="196" customWidth="1"/>
    <col min="13821" max="13821" width="15.42578125" style="196" customWidth="1"/>
    <col min="13822" max="13833" width="11.85546875" style="196" customWidth="1"/>
    <col min="13834" max="13834" width="21.5703125" style="196" customWidth="1"/>
    <col min="13835" max="13846" width="8" style="196" customWidth="1"/>
    <col min="13847" max="13847" width="16.42578125" style="196" bestFit="1" customWidth="1"/>
    <col min="13848" max="13849" width="9.140625" style="196"/>
    <col min="13850" max="13850" width="20.42578125" style="196" customWidth="1"/>
    <col min="13851" max="13851" width="27" style="196" bestFit="1" customWidth="1"/>
    <col min="13852" max="13852" width="29.42578125" style="196" bestFit="1" customWidth="1"/>
    <col min="13853" max="14068" width="9.140625" style="196"/>
    <col min="14069" max="14069" width="7.5703125" style="196" customWidth="1"/>
    <col min="14070" max="14070" width="24.85546875" style="196" customWidth="1"/>
    <col min="14071" max="14071" width="10.42578125" style="196" customWidth="1"/>
    <col min="14072" max="14072" width="8.7109375" style="196" customWidth="1"/>
    <col min="14073" max="14073" width="11.140625" style="196" customWidth="1"/>
    <col min="14074" max="14074" width="10.7109375" style="196" customWidth="1"/>
    <col min="14075" max="14075" width="10.28515625" style="196" customWidth="1"/>
    <col min="14076" max="14076" width="27.28515625" style="196" customWidth="1"/>
    <col min="14077" max="14077" width="15.42578125" style="196" customWidth="1"/>
    <col min="14078" max="14089" width="11.85546875" style="196" customWidth="1"/>
    <col min="14090" max="14090" width="21.5703125" style="196" customWidth="1"/>
    <col min="14091" max="14102" width="8" style="196" customWidth="1"/>
    <col min="14103" max="14103" width="16.42578125" style="196" bestFit="1" customWidth="1"/>
    <col min="14104" max="14105" width="9.140625" style="196"/>
    <col min="14106" max="14106" width="20.42578125" style="196" customWidth="1"/>
    <col min="14107" max="14107" width="27" style="196" bestFit="1" customWidth="1"/>
    <col min="14108" max="14108" width="29.42578125" style="196" bestFit="1" customWidth="1"/>
    <col min="14109" max="14324" width="9.140625" style="196"/>
    <col min="14325" max="14325" width="7.5703125" style="196" customWidth="1"/>
    <col min="14326" max="14326" width="24.85546875" style="196" customWidth="1"/>
    <col min="14327" max="14327" width="10.42578125" style="196" customWidth="1"/>
    <col min="14328" max="14328" width="8.7109375" style="196" customWidth="1"/>
    <col min="14329" max="14329" width="11.140625" style="196" customWidth="1"/>
    <col min="14330" max="14330" width="10.7109375" style="196" customWidth="1"/>
    <col min="14331" max="14331" width="10.28515625" style="196" customWidth="1"/>
    <col min="14332" max="14332" width="27.28515625" style="196" customWidth="1"/>
    <col min="14333" max="14333" width="15.42578125" style="196" customWidth="1"/>
    <col min="14334" max="14345" width="11.85546875" style="196" customWidth="1"/>
    <col min="14346" max="14346" width="21.5703125" style="196" customWidth="1"/>
    <col min="14347" max="14358" width="8" style="196" customWidth="1"/>
    <col min="14359" max="14359" width="16.42578125" style="196" bestFit="1" customWidth="1"/>
    <col min="14360" max="14361" width="9.140625" style="196"/>
    <col min="14362" max="14362" width="20.42578125" style="196" customWidth="1"/>
    <col min="14363" max="14363" width="27" style="196" bestFit="1" customWidth="1"/>
    <col min="14364" max="14364" width="29.42578125" style="196" bestFit="1" customWidth="1"/>
    <col min="14365" max="14580" width="9.140625" style="196"/>
    <col min="14581" max="14581" width="7.5703125" style="196" customWidth="1"/>
    <col min="14582" max="14582" width="24.85546875" style="196" customWidth="1"/>
    <col min="14583" max="14583" width="10.42578125" style="196" customWidth="1"/>
    <col min="14584" max="14584" width="8.7109375" style="196" customWidth="1"/>
    <col min="14585" max="14585" width="11.140625" style="196" customWidth="1"/>
    <col min="14586" max="14586" width="10.7109375" style="196" customWidth="1"/>
    <col min="14587" max="14587" width="10.28515625" style="196" customWidth="1"/>
    <col min="14588" max="14588" width="27.28515625" style="196" customWidth="1"/>
    <col min="14589" max="14589" width="15.42578125" style="196" customWidth="1"/>
    <col min="14590" max="14601" width="11.85546875" style="196" customWidth="1"/>
    <col min="14602" max="14602" width="21.5703125" style="196" customWidth="1"/>
    <col min="14603" max="14614" width="8" style="196" customWidth="1"/>
    <col min="14615" max="14615" width="16.42578125" style="196" bestFit="1" customWidth="1"/>
    <col min="14616" max="14617" width="9.140625" style="196"/>
    <col min="14618" max="14618" width="20.42578125" style="196" customWidth="1"/>
    <col min="14619" max="14619" width="27" style="196" bestFit="1" customWidth="1"/>
    <col min="14620" max="14620" width="29.42578125" style="196" bestFit="1" customWidth="1"/>
    <col min="14621" max="14836" width="9.140625" style="196"/>
    <col min="14837" max="14837" width="7.5703125" style="196" customWidth="1"/>
    <col min="14838" max="14838" width="24.85546875" style="196" customWidth="1"/>
    <col min="14839" max="14839" width="10.42578125" style="196" customWidth="1"/>
    <col min="14840" max="14840" width="8.7109375" style="196" customWidth="1"/>
    <col min="14841" max="14841" width="11.140625" style="196" customWidth="1"/>
    <col min="14842" max="14842" width="10.7109375" style="196" customWidth="1"/>
    <col min="14843" max="14843" width="10.28515625" style="196" customWidth="1"/>
    <col min="14844" max="14844" width="27.28515625" style="196" customWidth="1"/>
    <col min="14845" max="14845" width="15.42578125" style="196" customWidth="1"/>
    <col min="14846" max="14857" width="11.85546875" style="196" customWidth="1"/>
    <col min="14858" max="14858" width="21.5703125" style="196" customWidth="1"/>
    <col min="14859" max="14870" width="8" style="196" customWidth="1"/>
    <col min="14871" max="14871" width="16.42578125" style="196" bestFit="1" customWidth="1"/>
    <col min="14872" max="14873" width="9.140625" style="196"/>
    <col min="14874" max="14874" width="20.42578125" style="196" customWidth="1"/>
    <col min="14875" max="14875" width="27" style="196" bestFit="1" customWidth="1"/>
    <col min="14876" max="14876" width="29.42578125" style="196" bestFit="1" customWidth="1"/>
    <col min="14877" max="15092" width="9.140625" style="196"/>
    <col min="15093" max="15093" width="7.5703125" style="196" customWidth="1"/>
    <col min="15094" max="15094" width="24.85546875" style="196" customWidth="1"/>
    <col min="15095" max="15095" width="10.42578125" style="196" customWidth="1"/>
    <col min="15096" max="15096" width="8.7109375" style="196" customWidth="1"/>
    <col min="15097" max="15097" width="11.140625" style="196" customWidth="1"/>
    <col min="15098" max="15098" width="10.7109375" style="196" customWidth="1"/>
    <col min="15099" max="15099" width="10.28515625" style="196" customWidth="1"/>
    <col min="15100" max="15100" width="27.28515625" style="196" customWidth="1"/>
    <col min="15101" max="15101" width="15.42578125" style="196" customWidth="1"/>
    <col min="15102" max="15113" width="11.85546875" style="196" customWidth="1"/>
    <col min="15114" max="15114" width="21.5703125" style="196" customWidth="1"/>
    <col min="15115" max="15126" width="8" style="196" customWidth="1"/>
    <col min="15127" max="15127" width="16.42578125" style="196" bestFit="1" customWidth="1"/>
    <col min="15128" max="15129" width="9.140625" style="196"/>
    <col min="15130" max="15130" width="20.42578125" style="196" customWidth="1"/>
    <col min="15131" max="15131" width="27" style="196" bestFit="1" customWidth="1"/>
    <col min="15132" max="15132" width="29.42578125" style="196" bestFit="1" customWidth="1"/>
    <col min="15133" max="15348" width="9.140625" style="196"/>
    <col min="15349" max="15349" width="7.5703125" style="196" customWidth="1"/>
    <col min="15350" max="15350" width="24.85546875" style="196" customWidth="1"/>
    <col min="15351" max="15351" width="10.42578125" style="196" customWidth="1"/>
    <col min="15352" max="15352" width="8.7109375" style="196" customWidth="1"/>
    <col min="15353" max="15353" width="11.140625" style="196" customWidth="1"/>
    <col min="15354" max="15354" width="10.7109375" style="196" customWidth="1"/>
    <col min="15355" max="15355" width="10.28515625" style="196" customWidth="1"/>
    <col min="15356" max="15356" width="27.28515625" style="196" customWidth="1"/>
    <col min="15357" max="15357" width="15.42578125" style="196" customWidth="1"/>
    <col min="15358" max="15369" width="11.85546875" style="196" customWidth="1"/>
    <col min="15370" max="15370" width="21.5703125" style="196" customWidth="1"/>
    <col min="15371" max="15382" width="8" style="196" customWidth="1"/>
    <col min="15383" max="15383" width="16.42578125" style="196" bestFit="1" customWidth="1"/>
    <col min="15384" max="15385" width="9.140625" style="196"/>
    <col min="15386" max="15386" width="20.42578125" style="196" customWidth="1"/>
    <col min="15387" max="15387" width="27" style="196" bestFit="1" customWidth="1"/>
    <col min="15388" max="15388" width="29.42578125" style="196" bestFit="1" customWidth="1"/>
    <col min="15389" max="15604" width="9.140625" style="196"/>
    <col min="15605" max="15605" width="7.5703125" style="196" customWidth="1"/>
    <col min="15606" max="15606" width="24.85546875" style="196" customWidth="1"/>
    <col min="15607" max="15607" width="10.42578125" style="196" customWidth="1"/>
    <col min="15608" max="15608" width="8.7109375" style="196" customWidth="1"/>
    <col min="15609" max="15609" width="11.140625" style="196" customWidth="1"/>
    <col min="15610" max="15610" width="10.7109375" style="196" customWidth="1"/>
    <col min="15611" max="15611" width="10.28515625" style="196" customWidth="1"/>
    <col min="15612" max="15612" width="27.28515625" style="196" customWidth="1"/>
    <col min="15613" max="15613" width="15.42578125" style="196" customWidth="1"/>
    <col min="15614" max="15625" width="11.85546875" style="196" customWidth="1"/>
    <col min="15626" max="15626" width="21.5703125" style="196" customWidth="1"/>
    <col min="15627" max="15638" width="8" style="196" customWidth="1"/>
    <col min="15639" max="15639" width="16.42578125" style="196" bestFit="1" customWidth="1"/>
    <col min="15640" max="15641" width="9.140625" style="196"/>
    <col min="15642" max="15642" width="20.42578125" style="196" customWidth="1"/>
    <col min="15643" max="15643" width="27" style="196" bestFit="1" customWidth="1"/>
    <col min="15644" max="15644" width="29.42578125" style="196" bestFit="1" customWidth="1"/>
    <col min="15645" max="15860" width="9.140625" style="196"/>
    <col min="15861" max="15861" width="7.5703125" style="196" customWidth="1"/>
    <col min="15862" max="15862" width="24.85546875" style="196" customWidth="1"/>
    <col min="15863" max="15863" width="10.42578125" style="196" customWidth="1"/>
    <col min="15864" max="15864" width="8.7109375" style="196" customWidth="1"/>
    <col min="15865" max="15865" width="11.140625" style="196" customWidth="1"/>
    <col min="15866" max="15866" width="10.7109375" style="196" customWidth="1"/>
    <col min="15867" max="15867" width="10.28515625" style="196" customWidth="1"/>
    <col min="15868" max="15868" width="27.28515625" style="196" customWidth="1"/>
    <col min="15869" max="15869" width="15.42578125" style="196" customWidth="1"/>
    <col min="15870" max="15881" width="11.85546875" style="196" customWidth="1"/>
    <col min="15882" max="15882" width="21.5703125" style="196" customWidth="1"/>
    <col min="15883" max="15894" width="8" style="196" customWidth="1"/>
    <col min="15895" max="15895" width="16.42578125" style="196" bestFit="1" customWidth="1"/>
    <col min="15896" max="15897" width="9.140625" style="196"/>
    <col min="15898" max="15898" width="20.42578125" style="196" customWidth="1"/>
    <col min="15899" max="15899" width="27" style="196" bestFit="1" customWidth="1"/>
    <col min="15900" max="15900" width="29.42578125" style="196" bestFit="1" customWidth="1"/>
    <col min="15901" max="16116" width="9.140625" style="196"/>
    <col min="16117" max="16117" width="7.5703125" style="196" customWidth="1"/>
    <col min="16118" max="16118" width="24.85546875" style="196" customWidth="1"/>
    <col min="16119" max="16119" width="10.42578125" style="196" customWidth="1"/>
    <col min="16120" max="16120" width="8.7109375" style="196" customWidth="1"/>
    <col min="16121" max="16121" width="11.140625" style="196" customWidth="1"/>
    <col min="16122" max="16122" width="10.7109375" style="196" customWidth="1"/>
    <col min="16123" max="16123" width="10.28515625" style="196" customWidth="1"/>
    <col min="16124" max="16124" width="27.28515625" style="196" customWidth="1"/>
    <col min="16125" max="16125" width="15.42578125" style="196" customWidth="1"/>
    <col min="16126" max="16137" width="11.85546875" style="196" customWidth="1"/>
    <col min="16138" max="16138" width="21.5703125" style="196" customWidth="1"/>
    <col min="16139" max="16150" width="8" style="196" customWidth="1"/>
    <col min="16151" max="16151" width="16.42578125" style="196" bestFit="1" customWidth="1"/>
    <col min="16152" max="16153" width="9.140625" style="196"/>
    <col min="16154" max="16154" width="20.42578125" style="196" customWidth="1"/>
    <col min="16155" max="16155" width="27" style="196" bestFit="1" customWidth="1"/>
    <col min="16156" max="16156" width="29.42578125" style="196" bestFit="1" customWidth="1"/>
    <col min="16157" max="16384" width="9.140625" style="196"/>
  </cols>
  <sheetData>
    <row r="1" spans="1:22" ht="15.75" x14ac:dyDescent="0.25">
      <c r="A1" s="438" t="str">
        <f>svršek_REKAPITULACE!A1</f>
        <v>Prodloužení podchodu a zajištění bezbariérového přístupu na nástupiště v žst. Český Brod</v>
      </c>
    </row>
    <row r="2" spans="1:22" x14ac:dyDescent="0.25">
      <c r="A2" s="439" t="str">
        <f>svršek_REKAPITULACE!A2</f>
        <v>SO 2111 Železniční svršek</v>
      </c>
      <c r="I2" s="436">
        <v>3</v>
      </c>
    </row>
    <row r="3" spans="1:22" ht="15.75" thickBot="1" x14ac:dyDescent="0.3">
      <c r="A3" s="850"/>
      <c r="B3" s="850"/>
      <c r="C3" s="850"/>
      <c r="D3" s="850"/>
      <c r="E3" s="850"/>
      <c r="F3" s="850"/>
      <c r="G3" s="850"/>
      <c r="H3" s="850"/>
    </row>
    <row r="4" spans="1:22" ht="15.75" thickBot="1" x14ac:dyDescent="0.3">
      <c r="A4" s="851" t="s">
        <v>108</v>
      </c>
      <c r="B4" s="852"/>
      <c r="C4" s="852"/>
      <c r="D4" s="852"/>
      <c r="E4" s="852"/>
      <c r="F4" s="852"/>
      <c r="G4" s="852"/>
      <c r="H4" s="852"/>
      <c r="I4" s="853"/>
      <c r="J4" s="838"/>
      <c r="K4" s="838"/>
      <c r="L4" s="838"/>
    </row>
    <row r="5" spans="1:22" s="208" customFormat="1" ht="48.75" thickBot="1" x14ac:dyDescent="0.35">
      <c r="A5" s="287" t="s">
        <v>109</v>
      </c>
      <c r="B5" s="288" t="s">
        <v>110</v>
      </c>
      <c r="C5" s="288" t="s">
        <v>111</v>
      </c>
      <c r="D5" s="288" t="s">
        <v>112</v>
      </c>
      <c r="E5" s="288" t="s">
        <v>113</v>
      </c>
      <c r="F5" s="289" t="s">
        <v>114</v>
      </c>
      <c r="G5" s="288" t="s">
        <v>191</v>
      </c>
      <c r="H5" s="839" t="s">
        <v>115</v>
      </c>
      <c r="I5" s="840"/>
      <c r="J5" s="290"/>
      <c r="L5" s="841"/>
      <c r="M5" s="841"/>
      <c r="N5" s="841"/>
      <c r="O5" s="841"/>
    </row>
    <row r="6" spans="1:22" s="208" customFormat="1" x14ac:dyDescent="0.25">
      <c r="A6" s="335">
        <v>30</v>
      </c>
      <c r="B6" s="326" t="s">
        <v>122</v>
      </c>
      <c r="C6" s="327">
        <v>49.845999999999997</v>
      </c>
      <c r="D6" s="328">
        <v>70</v>
      </c>
      <c r="E6" s="329" t="s">
        <v>68</v>
      </c>
      <c r="F6" s="950" t="s">
        <v>116</v>
      </c>
      <c r="G6" s="501">
        <v>45</v>
      </c>
      <c r="H6" s="842" t="s">
        <v>190</v>
      </c>
      <c r="I6" s="843"/>
      <c r="J6" s="291"/>
    </row>
    <row r="7" spans="1:22" s="208" customFormat="1" x14ac:dyDescent="0.25">
      <c r="A7" s="334">
        <v>31</v>
      </c>
      <c r="B7" s="330" t="s">
        <v>188</v>
      </c>
      <c r="C7" s="331">
        <v>37.832999999999998</v>
      </c>
      <c r="D7" s="332">
        <v>53</v>
      </c>
      <c r="E7" s="333" t="s">
        <v>68</v>
      </c>
      <c r="F7" s="951" t="s">
        <v>116</v>
      </c>
      <c r="G7" s="501">
        <v>29</v>
      </c>
      <c r="H7" s="842" t="s">
        <v>190</v>
      </c>
      <c r="I7" s="843"/>
      <c r="J7" s="291"/>
    </row>
    <row r="8" spans="1:22" s="208" customFormat="1" x14ac:dyDescent="0.25">
      <c r="A8" s="334" t="s">
        <v>187</v>
      </c>
      <c r="B8" s="330" t="s">
        <v>189</v>
      </c>
      <c r="C8" s="331">
        <v>66.459999999999994</v>
      </c>
      <c r="D8" s="332">
        <v>78</v>
      </c>
      <c r="E8" s="333" t="s">
        <v>68</v>
      </c>
      <c r="F8" s="951" t="s">
        <v>116</v>
      </c>
      <c r="G8" s="501">
        <v>62</v>
      </c>
      <c r="H8" s="842" t="s">
        <v>334</v>
      </c>
      <c r="I8" s="843"/>
    </row>
    <row r="9" spans="1:22" s="208" customFormat="1" ht="15.75" thickBot="1" x14ac:dyDescent="0.3">
      <c r="A9" s="336"/>
      <c r="B9" s="503"/>
      <c r="C9" s="504"/>
      <c r="D9" s="505"/>
      <c r="E9" s="440"/>
      <c r="F9" s="952"/>
      <c r="G9" s="502"/>
      <c r="H9" s="444"/>
      <c r="I9" s="445"/>
    </row>
    <row r="10" spans="1:22" s="208" customFormat="1" ht="15.75" thickBot="1" x14ac:dyDescent="0.3">
      <c r="A10" s="847" t="s">
        <v>31</v>
      </c>
      <c r="B10" s="848"/>
      <c r="C10" s="507">
        <f>SUM(C6:C9)</f>
        <v>154.13900000000001</v>
      </c>
      <c r="D10" s="511">
        <f>SUM(D6:D9)</f>
        <v>201</v>
      </c>
      <c r="E10" s="509">
        <f>COUNTA(E6:E9)</f>
        <v>3</v>
      </c>
      <c r="F10" s="125"/>
      <c r="G10" s="506">
        <f>SUM(G6:G9)</f>
        <v>136</v>
      </c>
      <c r="I10" s="162"/>
      <c r="J10" s="176"/>
      <c r="N10" s="176"/>
    </row>
    <row r="11" spans="1:22" s="208" customFormat="1" x14ac:dyDescent="0.25">
      <c r="A11" s="177"/>
      <c r="B11" s="162"/>
      <c r="C11" s="162"/>
      <c r="E11" s="162"/>
      <c r="F11" s="923"/>
      <c r="G11" s="447"/>
      <c r="H11" s="292"/>
    </row>
    <row r="12" spans="1:22" ht="15.75" x14ac:dyDescent="0.25">
      <c r="A12" s="849"/>
      <c r="B12" s="849"/>
      <c r="C12" s="849"/>
      <c r="D12" s="849"/>
      <c r="E12" s="849"/>
      <c r="F12" s="849"/>
      <c r="G12" s="849"/>
      <c r="H12" s="849"/>
      <c r="I12" s="162"/>
      <c r="V12" s="294"/>
    </row>
    <row r="13" spans="1:22" x14ac:dyDescent="0.25">
      <c r="A13" s="295" t="s">
        <v>192</v>
      </c>
      <c r="B13" s="293"/>
      <c r="C13" s="162"/>
      <c r="D13" s="162"/>
      <c r="E13" s="162"/>
      <c r="G13" s="196"/>
      <c r="H13" s="565">
        <f>C10</f>
        <v>154.13900000000001</v>
      </c>
      <c r="I13" s="296" t="s">
        <v>7</v>
      </c>
      <c r="V13" s="294"/>
    </row>
    <row r="14" spans="1:22" x14ac:dyDescent="0.25">
      <c r="A14" s="297" t="s">
        <v>193</v>
      </c>
      <c r="B14" s="293"/>
      <c r="C14" s="162"/>
      <c r="D14" s="162"/>
      <c r="E14" s="162"/>
      <c r="F14" s="953"/>
      <c r="G14" s="162" t="s">
        <v>342</v>
      </c>
      <c r="H14" s="565">
        <f>20+20+35</f>
        <v>75</v>
      </c>
      <c r="I14" s="298" t="s">
        <v>117</v>
      </c>
      <c r="V14" s="294"/>
    </row>
    <row r="15" spans="1:22" s="390" customFormat="1" x14ac:dyDescent="0.25">
      <c r="A15" s="297" t="s">
        <v>335</v>
      </c>
      <c r="B15" s="293"/>
      <c r="C15" s="447"/>
      <c r="D15" s="447"/>
      <c r="E15" s="447"/>
      <c r="F15" s="953"/>
      <c r="G15" s="447"/>
      <c r="H15" s="565">
        <f>D8-25</f>
        <v>53</v>
      </c>
      <c r="I15" s="298" t="s">
        <v>117</v>
      </c>
      <c r="V15" s="294"/>
    </row>
    <row r="16" spans="1:22" s="390" customFormat="1" x14ac:dyDescent="0.25">
      <c r="A16" s="155" t="s">
        <v>250</v>
      </c>
      <c r="B16" s="293"/>
      <c r="C16" s="447"/>
      <c r="D16" s="447"/>
      <c r="E16" s="447"/>
      <c r="F16" s="953"/>
      <c r="G16" s="447"/>
      <c r="H16" s="565">
        <v>20</v>
      </c>
      <c r="I16" s="298" t="s">
        <v>23</v>
      </c>
      <c r="V16" s="294"/>
    </row>
    <row r="17" spans="1:22" x14ac:dyDescent="0.25">
      <c r="B17" s="300"/>
      <c r="C17" s="162"/>
      <c r="D17" s="301"/>
      <c r="E17" s="162"/>
      <c r="F17" s="954"/>
      <c r="G17" s="196"/>
      <c r="V17" s="294"/>
    </row>
    <row r="18" spans="1:22" x14ac:dyDescent="0.25">
      <c r="A18" s="299" t="s">
        <v>194</v>
      </c>
      <c r="B18" s="200" t="s">
        <v>341</v>
      </c>
      <c r="C18" s="301"/>
      <c r="G18" s="510"/>
      <c r="H18" s="298"/>
    </row>
    <row r="19" spans="1:22" x14ac:dyDescent="0.25">
      <c r="A19" s="162"/>
      <c r="B19" s="200"/>
      <c r="C19" s="200"/>
      <c r="D19" s="162"/>
      <c r="F19" s="955"/>
      <c r="G19" s="196"/>
      <c r="I19" s="303"/>
      <c r="K19" s="162"/>
      <c r="L19" s="162"/>
      <c r="M19" s="162"/>
      <c r="N19" s="162"/>
    </row>
    <row r="20" spans="1:22" ht="15.75" thickBot="1" x14ac:dyDescent="0.3">
      <c r="A20" s="304"/>
      <c r="B20" s="304"/>
      <c r="C20" s="304"/>
      <c r="D20" s="304"/>
      <c r="E20" s="304"/>
      <c r="F20" s="927"/>
      <c r="G20" s="304"/>
      <c r="H20" s="304"/>
      <c r="I20" s="303"/>
      <c r="K20" s="162"/>
      <c r="L20" s="162"/>
      <c r="M20" s="162"/>
      <c r="N20" s="162"/>
    </row>
    <row r="21" spans="1:22" ht="15.75" thickBot="1" x14ac:dyDescent="0.3">
      <c r="A21" s="844" t="s">
        <v>337</v>
      </c>
      <c r="B21" s="845"/>
      <c r="C21" s="845"/>
      <c r="D21" s="845"/>
      <c r="E21" s="845"/>
      <c r="F21" s="845"/>
      <c r="G21" s="846"/>
      <c r="H21" s="508"/>
      <c r="K21" s="162"/>
      <c r="L21" s="162"/>
      <c r="M21" s="162"/>
      <c r="N21" s="162"/>
    </row>
    <row r="22" spans="1:22" x14ac:dyDescent="0.25">
      <c r="A22" s="305" t="s">
        <v>118</v>
      </c>
      <c r="B22" s="306"/>
      <c r="C22" s="52"/>
      <c r="D22" s="52"/>
      <c r="E22" s="206"/>
      <c r="F22" s="956">
        <f>D10</f>
        <v>201</v>
      </c>
      <c r="G22" s="307" t="s">
        <v>119</v>
      </c>
      <c r="I22" s="162"/>
      <c r="J22" s="162"/>
      <c r="K22" s="162"/>
      <c r="L22" s="162"/>
      <c r="M22" s="162"/>
    </row>
    <row r="23" spans="1:22" x14ac:dyDescent="0.25">
      <c r="A23" s="631" t="s">
        <v>120</v>
      </c>
      <c r="B23" s="632"/>
      <c r="C23" s="633"/>
      <c r="D23" s="633"/>
      <c r="E23" s="634"/>
      <c r="F23" s="957">
        <f>'02_svršek_demontáže'!F40</f>
        <v>397.98899999999998</v>
      </c>
      <c r="G23" s="635" t="s">
        <v>119</v>
      </c>
      <c r="I23" s="162"/>
      <c r="J23" s="162"/>
      <c r="K23" s="162"/>
      <c r="L23" s="162"/>
      <c r="M23" s="162"/>
    </row>
    <row r="24" spans="1:22" s="390" customFormat="1" ht="15.75" thickBot="1" x14ac:dyDescent="0.3">
      <c r="A24" s="308" t="s">
        <v>336</v>
      </c>
      <c r="B24" s="309"/>
      <c r="C24" s="310"/>
      <c r="D24" s="310"/>
      <c r="E24" s="209"/>
      <c r="F24" s="958">
        <f>'07_svršek_kategorizace'!H30</f>
        <v>37.519216512124018</v>
      </c>
      <c r="G24" s="623" t="s">
        <v>119</v>
      </c>
      <c r="I24" s="447"/>
      <c r="J24" s="447"/>
      <c r="K24" s="447"/>
      <c r="L24" s="447"/>
      <c r="M24" s="447"/>
    </row>
    <row r="25" spans="1:22" ht="15.75" thickBot="1" x14ac:dyDescent="0.3">
      <c r="A25" s="312" t="s">
        <v>338</v>
      </c>
      <c r="B25" s="313"/>
      <c r="C25" s="314"/>
      <c r="D25" s="314"/>
      <c r="E25" s="314"/>
      <c r="F25" s="959">
        <f>F22+F23-F24</f>
        <v>561.46978348787604</v>
      </c>
      <c r="G25" s="315" t="s">
        <v>119</v>
      </c>
      <c r="I25" s="162"/>
      <c r="J25" s="162"/>
      <c r="K25" s="162"/>
      <c r="L25" s="162"/>
      <c r="M25" s="162"/>
    </row>
    <row r="26" spans="1:22" ht="15.75" thickBot="1" x14ac:dyDescent="0.3">
      <c r="A26" s="316" t="s">
        <v>121</v>
      </c>
      <c r="B26" s="209"/>
      <c r="C26" s="317"/>
      <c r="D26" s="209"/>
      <c r="E26" s="209"/>
      <c r="F26" s="960">
        <f>H14</f>
        <v>75</v>
      </c>
      <c r="G26" s="311" t="s">
        <v>119</v>
      </c>
      <c r="I26" s="162"/>
      <c r="J26" s="162"/>
      <c r="K26" s="162"/>
      <c r="L26" s="162"/>
      <c r="M26" s="162"/>
    </row>
    <row r="27" spans="1:22" x14ac:dyDescent="0.25">
      <c r="J27" s="162"/>
      <c r="K27" s="162"/>
      <c r="L27" s="162"/>
      <c r="M27" s="162"/>
      <c r="N27" s="162"/>
    </row>
    <row r="28" spans="1:22" x14ac:dyDescent="0.25">
      <c r="M28" s="162"/>
      <c r="N28" s="162"/>
    </row>
    <row r="29" spans="1:22" x14ac:dyDescent="0.25">
      <c r="M29" s="162"/>
      <c r="N29" s="162"/>
    </row>
    <row r="30" spans="1:22" x14ac:dyDescent="0.25">
      <c r="I30" s="162"/>
      <c r="J30" s="162"/>
      <c r="K30" s="162"/>
      <c r="L30" s="162"/>
      <c r="M30" s="162"/>
      <c r="N30" s="162"/>
    </row>
    <row r="31" spans="1:22" x14ac:dyDescent="0.25">
      <c r="I31" s="200"/>
      <c r="J31" s="162"/>
      <c r="K31" s="162"/>
      <c r="L31" s="162"/>
      <c r="M31" s="162"/>
      <c r="N31" s="162"/>
    </row>
    <row r="32" spans="1:22" x14ac:dyDescent="0.25">
      <c r="I32" s="200"/>
      <c r="J32" s="162"/>
      <c r="K32" s="162"/>
      <c r="L32" s="162"/>
      <c r="M32" s="162"/>
      <c r="N32" s="162"/>
    </row>
    <row r="33" spans="1:16" x14ac:dyDescent="0.25">
      <c r="J33" s="162"/>
      <c r="K33" s="162"/>
      <c r="L33" s="162"/>
      <c r="M33" s="162"/>
      <c r="N33" s="162"/>
    </row>
    <row r="34" spans="1:16" x14ac:dyDescent="0.25">
      <c r="A34" s="200"/>
      <c r="B34" s="293"/>
      <c r="C34" s="162"/>
      <c r="D34" s="162"/>
      <c r="E34" s="162"/>
      <c r="F34" s="923"/>
      <c r="G34" s="447"/>
      <c r="H34" s="162"/>
      <c r="I34" s="162"/>
      <c r="J34" s="162"/>
      <c r="K34" s="162"/>
      <c r="L34" s="162"/>
      <c r="M34" s="162"/>
      <c r="N34" s="162"/>
    </row>
    <row r="35" spans="1:16" x14ac:dyDescent="0.25">
      <c r="F35" s="961"/>
      <c r="G35" s="318"/>
      <c r="H35" s="162"/>
      <c r="I35" s="162"/>
      <c r="J35" s="162"/>
      <c r="K35" s="162"/>
      <c r="L35" s="162"/>
      <c r="M35" s="162"/>
      <c r="N35" s="162"/>
    </row>
    <row r="36" spans="1:16" x14ac:dyDescent="0.25">
      <c r="A36" s="177"/>
      <c r="C36" s="162"/>
      <c r="D36" s="162"/>
      <c r="E36" s="162"/>
      <c r="F36" s="923"/>
      <c r="G36" s="447"/>
      <c r="H36" s="162"/>
      <c r="I36" s="162"/>
      <c r="J36" s="162"/>
      <c r="K36" s="162"/>
      <c r="L36" s="162"/>
      <c r="M36" s="162"/>
      <c r="N36" s="162"/>
    </row>
    <row r="37" spans="1:16" x14ac:dyDescent="0.25">
      <c r="A37" s="177"/>
      <c r="B37" s="293"/>
      <c r="C37" s="162"/>
      <c r="D37" s="162"/>
      <c r="E37" s="162"/>
      <c r="F37" s="923"/>
      <c r="G37" s="447"/>
      <c r="H37" s="162"/>
      <c r="I37" s="162"/>
      <c r="J37" s="162"/>
      <c r="K37" s="162"/>
      <c r="L37" s="162"/>
      <c r="M37" s="162"/>
      <c r="N37" s="162"/>
    </row>
    <row r="38" spans="1:16" x14ac:dyDescent="0.25">
      <c r="A38" s="177"/>
      <c r="B38" s="293"/>
      <c r="C38" s="162"/>
      <c r="D38" s="162"/>
      <c r="E38" s="162"/>
      <c r="F38" s="923"/>
      <c r="G38" s="447"/>
      <c r="H38" s="162"/>
      <c r="I38" s="162"/>
      <c r="J38" s="162"/>
      <c r="K38" s="162"/>
      <c r="L38" s="162"/>
      <c r="M38" s="162"/>
      <c r="N38" s="162"/>
    </row>
    <row r="39" spans="1:16" x14ac:dyDescent="0.25">
      <c r="A39" s="177"/>
      <c r="B39" s="293"/>
      <c r="C39" s="162"/>
      <c r="D39" s="162"/>
      <c r="E39" s="162"/>
      <c r="F39" s="923"/>
      <c r="G39" s="447"/>
      <c r="H39" s="162"/>
      <c r="I39" s="162"/>
      <c r="J39" s="162"/>
      <c r="K39" s="162"/>
      <c r="L39" s="162"/>
      <c r="M39" s="162"/>
      <c r="N39" s="162"/>
    </row>
    <row r="40" spans="1:16" x14ac:dyDescent="0.25">
      <c r="A40" s="177"/>
      <c r="B40" s="293"/>
      <c r="C40" s="162"/>
      <c r="D40" s="162"/>
      <c r="E40" s="162"/>
      <c r="F40" s="923"/>
      <c r="G40" s="447"/>
      <c r="H40" s="162"/>
      <c r="I40" s="162"/>
      <c r="J40" s="162"/>
      <c r="K40" s="162"/>
      <c r="L40" s="162"/>
      <c r="M40" s="162"/>
      <c r="N40" s="162"/>
    </row>
    <row r="41" spans="1:16" x14ac:dyDescent="0.25">
      <c r="A41" s="177"/>
      <c r="B41" s="293"/>
      <c r="C41" s="162"/>
      <c r="D41" s="162"/>
      <c r="E41" s="162"/>
      <c r="F41" s="923"/>
      <c r="G41" s="447"/>
      <c r="H41" s="162"/>
      <c r="I41" s="162"/>
      <c r="J41" s="162"/>
      <c r="K41" s="162"/>
      <c r="L41" s="162"/>
      <c r="M41" s="162"/>
      <c r="N41" s="162"/>
    </row>
    <row r="42" spans="1:16" x14ac:dyDescent="0.25">
      <c r="A42" s="177"/>
      <c r="B42" s="293"/>
      <c r="C42" s="162"/>
      <c r="D42" s="162"/>
      <c r="E42" s="162"/>
      <c r="F42" s="923"/>
      <c r="G42" s="447"/>
      <c r="H42" s="162"/>
      <c r="I42" s="162"/>
      <c r="J42" s="162"/>
      <c r="K42" s="162"/>
      <c r="L42" s="162"/>
      <c r="M42" s="162"/>
      <c r="N42" s="162"/>
    </row>
    <row r="43" spans="1:16" x14ac:dyDescent="0.25">
      <c r="A43" s="177"/>
      <c r="B43" s="177"/>
      <c r="C43" s="162"/>
      <c r="D43" s="162"/>
      <c r="E43" s="162"/>
      <c r="F43" s="923"/>
      <c r="G43" s="447"/>
      <c r="H43" s="162"/>
      <c r="I43" s="162"/>
      <c r="J43" s="162"/>
      <c r="K43" s="162"/>
      <c r="L43" s="162"/>
      <c r="M43" s="162"/>
      <c r="N43" s="162"/>
      <c r="O43" s="162"/>
    </row>
    <row r="44" spans="1:16" x14ac:dyDescent="0.25">
      <c r="A44" s="198"/>
      <c r="B44" s="198"/>
      <c r="C44" s="177"/>
      <c r="D44" s="177"/>
      <c r="E44" s="177"/>
      <c r="F44" s="962"/>
      <c r="G44" s="177"/>
      <c r="H44" s="177"/>
      <c r="I44" s="177"/>
      <c r="J44" s="162"/>
      <c r="K44" s="162"/>
      <c r="L44" s="162"/>
      <c r="M44" s="162"/>
      <c r="N44" s="162"/>
      <c r="O44" s="162"/>
    </row>
    <row r="45" spans="1:16" x14ac:dyDescent="0.25">
      <c r="A45" s="319"/>
      <c r="B45" s="319"/>
      <c r="C45" s="320"/>
      <c r="D45" s="320"/>
      <c r="E45" s="320"/>
      <c r="F45" s="928"/>
      <c r="G45" s="320"/>
      <c r="H45" s="320"/>
      <c r="I45" s="320"/>
      <c r="J45" s="162"/>
      <c r="K45" s="162"/>
      <c r="L45" s="162"/>
      <c r="M45" s="162"/>
      <c r="N45" s="162"/>
      <c r="O45" s="162"/>
      <c r="P45" s="162"/>
    </row>
    <row r="46" spans="1:16" x14ac:dyDescent="0.25">
      <c r="A46" s="321"/>
      <c r="B46" s="321"/>
      <c r="C46" s="197"/>
      <c r="D46" s="197"/>
      <c r="E46" s="322"/>
      <c r="F46" s="929"/>
      <c r="G46" s="322"/>
      <c r="H46" s="322"/>
      <c r="I46" s="322"/>
      <c r="J46" s="322"/>
      <c r="K46" s="322"/>
      <c r="L46" s="322"/>
      <c r="M46" s="162"/>
      <c r="N46" s="162"/>
      <c r="O46" s="162"/>
      <c r="P46" s="162"/>
    </row>
    <row r="47" spans="1:16" x14ac:dyDescent="0.25">
      <c r="A47" s="321"/>
      <c r="B47" s="321"/>
      <c r="C47" s="197"/>
      <c r="D47" s="197"/>
      <c r="E47" s="139"/>
      <c r="F47" s="292"/>
      <c r="G47" s="429"/>
      <c r="H47" s="139"/>
      <c r="I47" s="139"/>
      <c r="J47" s="139"/>
      <c r="K47" s="139"/>
      <c r="L47" s="139"/>
      <c r="M47" s="162"/>
      <c r="N47" s="162"/>
      <c r="O47" s="162"/>
      <c r="P47" s="162"/>
    </row>
    <row r="48" spans="1:16" x14ac:dyDescent="0.25">
      <c r="A48" s="321"/>
      <c r="B48" s="321"/>
      <c r="C48" s="323"/>
      <c r="D48" s="197"/>
      <c r="E48" s="200"/>
      <c r="F48" s="963"/>
      <c r="G48" s="200"/>
      <c r="H48" s="200"/>
      <c r="I48" s="200"/>
      <c r="J48" s="200"/>
      <c r="K48" s="200"/>
      <c r="L48" s="200"/>
      <c r="M48" s="162"/>
      <c r="N48" s="162"/>
      <c r="O48" s="162"/>
      <c r="P48" s="162"/>
    </row>
    <row r="49" spans="1:16" x14ac:dyDescent="0.25">
      <c r="A49" s="321"/>
      <c r="B49" s="321"/>
      <c r="C49" s="323"/>
      <c r="D49" s="197"/>
      <c r="E49" s="200"/>
      <c r="F49" s="963"/>
      <c r="G49" s="200"/>
      <c r="H49" s="200"/>
      <c r="I49" s="200"/>
      <c r="J49" s="200"/>
      <c r="K49" s="200"/>
      <c r="L49" s="200"/>
      <c r="M49" s="197"/>
      <c r="N49" s="197"/>
      <c r="O49" s="197"/>
      <c r="P49" s="197"/>
    </row>
    <row r="50" spans="1:16" x14ac:dyDescent="0.25">
      <c r="A50" s="321"/>
      <c r="B50" s="321"/>
      <c r="C50" s="323"/>
      <c r="D50" s="197"/>
      <c r="E50" s="200"/>
      <c r="F50" s="963"/>
      <c r="G50" s="200"/>
      <c r="H50" s="200"/>
      <c r="I50" s="200"/>
      <c r="J50" s="200"/>
      <c r="K50" s="200"/>
      <c r="L50" s="200"/>
      <c r="M50" s="162"/>
      <c r="N50" s="162"/>
      <c r="O50" s="162"/>
      <c r="P50" s="162"/>
    </row>
    <row r="51" spans="1:16" x14ac:dyDescent="0.25">
      <c r="A51" s="321"/>
      <c r="B51" s="321"/>
      <c r="C51" s="319"/>
      <c r="D51" s="197"/>
      <c r="E51" s="200"/>
      <c r="F51" s="963"/>
      <c r="G51" s="200"/>
      <c r="H51" s="200"/>
      <c r="I51" s="200"/>
      <c r="J51" s="200"/>
      <c r="K51" s="200"/>
      <c r="L51" s="200"/>
      <c r="M51" s="201"/>
      <c r="N51" s="201"/>
      <c r="O51" s="201"/>
      <c r="P51" s="201"/>
    </row>
    <row r="52" spans="1:16" x14ac:dyDescent="0.25">
      <c r="A52" s="321"/>
      <c r="B52" s="321"/>
      <c r="C52" s="319"/>
      <c r="D52" s="197"/>
      <c r="E52" s="200"/>
      <c r="F52" s="963"/>
      <c r="G52" s="200"/>
      <c r="H52" s="200"/>
      <c r="I52" s="200"/>
      <c r="J52" s="200"/>
      <c r="K52" s="200"/>
      <c r="L52" s="200"/>
      <c r="M52" s="16"/>
      <c r="N52" s="16"/>
      <c r="O52" s="16"/>
      <c r="P52" s="16"/>
    </row>
    <row r="53" spans="1:16" x14ac:dyDescent="0.25">
      <c r="A53" s="199"/>
      <c r="B53" s="199"/>
      <c r="C53" s="197"/>
      <c r="D53" s="324"/>
      <c r="E53" s="325"/>
      <c r="F53" s="930"/>
      <c r="G53" s="325"/>
      <c r="H53" s="325"/>
      <c r="I53" s="325"/>
      <c r="J53" s="325"/>
      <c r="K53" s="325"/>
      <c r="L53" s="325"/>
      <c r="M53" s="16"/>
      <c r="N53" s="16"/>
      <c r="O53" s="16"/>
      <c r="P53" s="16"/>
    </row>
    <row r="54" spans="1:16" x14ac:dyDescent="0.25">
      <c r="A54" s="197"/>
      <c r="B54" s="197"/>
      <c r="C54" s="197"/>
      <c r="D54" s="197"/>
      <c r="E54" s="197"/>
      <c r="F54" s="914"/>
      <c r="G54" s="197"/>
      <c r="H54" s="197"/>
      <c r="I54" s="197"/>
      <c r="J54" s="197"/>
      <c r="K54" s="197"/>
      <c r="L54" s="197"/>
      <c r="M54" s="320"/>
      <c r="N54" s="320"/>
      <c r="O54" s="162"/>
      <c r="P54" s="162"/>
    </row>
    <row r="55" spans="1:16" x14ac:dyDescent="0.25">
      <c r="A55" s="197"/>
      <c r="B55" s="197"/>
      <c r="C55" s="197"/>
      <c r="D55" s="197"/>
      <c r="E55" s="197"/>
      <c r="F55" s="914"/>
      <c r="G55" s="197"/>
      <c r="H55" s="197"/>
      <c r="I55" s="197"/>
      <c r="J55" s="197"/>
      <c r="K55" s="197"/>
      <c r="L55" s="197"/>
      <c r="M55" s="162"/>
      <c r="N55" s="162"/>
      <c r="O55" s="162"/>
      <c r="P55" s="162"/>
    </row>
    <row r="56" spans="1:16" x14ac:dyDescent="0.25">
      <c r="A56" s="197"/>
      <c r="B56" s="197"/>
      <c r="C56" s="197"/>
      <c r="D56" s="197"/>
      <c r="E56" s="197"/>
      <c r="F56" s="914"/>
      <c r="G56" s="197"/>
      <c r="H56" s="197"/>
      <c r="I56" s="197"/>
      <c r="J56" s="197"/>
      <c r="K56" s="197"/>
      <c r="L56" s="197"/>
      <c r="M56" s="177"/>
      <c r="N56" s="177"/>
      <c r="O56" s="177"/>
      <c r="P56" s="177"/>
    </row>
    <row r="57" spans="1:16" x14ac:dyDescent="0.25">
      <c r="A57" s="197"/>
      <c r="B57" s="197"/>
      <c r="C57" s="197"/>
      <c r="D57" s="197"/>
      <c r="E57" s="197"/>
      <c r="F57" s="914"/>
      <c r="G57" s="197"/>
      <c r="H57" s="197"/>
      <c r="I57" s="197"/>
      <c r="J57" s="197"/>
      <c r="K57" s="197"/>
      <c r="L57" s="197"/>
      <c r="M57" s="177"/>
      <c r="N57" s="177"/>
      <c r="O57" s="177"/>
      <c r="P57" s="177"/>
    </row>
    <row r="58" spans="1:16" x14ac:dyDescent="0.25">
      <c r="A58" s="197"/>
      <c r="B58" s="197"/>
      <c r="C58" s="197"/>
      <c r="D58" s="197"/>
      <c r="E58" s="197"/>
      <c r="F58" s="914"/>
      <c r="G58" s="197"/>
      <c r="H58" s="197"/>
      <c r="I58" s="197"/>
      <c r="J58" s="197"/>
      <c r="K58" s="197"/>
      <c r="L58" s="197"/>
      <c r="M58" s="177"/>
      <c r="N58" s="177"/>
      <c r="O58" s="177"/>
      <c r="P58" s="177"/>
    </row>
    <row r="59" spans="1:16" x14ac:dyDescent="0.25">
      <c r="A59" s="197"/>
      <c r="B59" s="197"/>
      <c r="C59" s="197"/>
      <c r="D59" s="197"/>
      <c r="E59" s="197"/>
      <c r="F59" s="914"/>
      <c r="G59" s="197"/>
      <c r="H59" s="197"/>
      <c r="I59" s="197"/>
      <c r="J59" s="197"/>
      <c r="K59" s="197"/>
      <c r="L59" s="197"/>
      <c r="M59" s="177"/>
      <c r="N59" s="177"/>
      <c r="O59" s="177"/>
      <c r="P59" s="177"/>
    </row>
    <row r="60" spans="1:16" x14ac:dyDescent="0.25">
      <c r="A60" s="197"/>
      <c r="B60" s="197"/>
      <c r="C60" s="197"/>
      <c r="D60" s="197"/>
      <c r="E60" s="197"/>
      <c r="F60" s="914"/>
      <c r="G60" s="197"/>
      <c r="H60" s="197"/>
      <c r="I60" s="197"/>
      <c r="J60" s="197"/>
      <c r="K60" s="197"/>
      <c r="L60" s="197"/>
      <c r="M60" s="177"/>
      <c r="N60" s="177"/>
      <c r="O60" s="177"/>
      <c r="P60" s="177"/>
    </row>
  </sheetData>
  <mergeCells count="11">
    <mergeCell ref="A21:G21"/>
    <mergeCell ref="A10:B10"/>
    <mergeCell ref="A12:H12"/>
    <mergeCell ref="A3:H3"/>
    <mergeCell ref="A4:I4"/>
    <mergeCell ref="H8:I8"/>
    <mergeCell ref="J4:L4"/>
    <mergeCell ref="H5:I5"/>
    <mergeCell ref="L5:O5"/>
    <mergeCell ref="H6:I6"/>
    <mergeCell ref="H7:I7"/>
  </mergeCells>
  <pageMargins left="0.39370078740157483" right="0.39370078740157483" top="0.39370078740157483" bottom="0.39370078740157483" header="0.31496062992125984" footer="0.31496062992125984"/>
  <pageSetup paperSize="9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Y72"/>
  <sheetViews>
    <sheetView view="pageBreakPreview" zoomScale="70" zoomScaleNormal="85" zoomScaleSheetLayoutView="70" workbookViewId="0">
      <pane ySplit="8" topLeftCell="A9" activePane="bottomLeft" state="frozen"/>
      <selection activeCell="B21" sqref="B21"/>
      <selection pane="bottomLeft" activeCell="B21" sqref="B21"/>
    </sheetView>
  </sheetViews>
  <sheetFormatPr defaultRowHeight="15" x14ac:dyDescent="0.25"/>
  <cols>
    <col min="1" max="1" width="16.85546875" customWidth="1"/>
    <col min="2" max="5" width="12.7109375" customWidth="1"/>
    <col min="6" max="6" width="45.85546875" style="908" customWidth="1"/>
    <col min="7" max="8" width="12.85546875" customWidth="1"/>
    <col min="9" max="9" width="12.85546875" style="390" customWidth="1"/>
    <col min="10" max="10" width="12.85546875" customWidth="1"/>
    <col min="11" max="11" width="12.85546875" style="196" customWidth="1"/>
    <col min="12" max="12" width="12.85546875" customWidth="1"/>
    <col min="13" max="13" width="14.42578125" style="390" customWidth="1"/>
    <col min="14" max="14" width="16.28515625" customWidth="1"/>
    <col min="15" max="15" width="12.85546875" customWidth="1"/>
    <col min="16" max="16" width="38.140625" customWidth="1"/>
    <col min="17" max="17" width="22" customWidth="1"/>
    <col min="18" max="18" width="10.5703125" customWidth="1"/>
  </cols>
  <sheetData>
    <row r="1" spans="1:18" ht="15.75" x14ac:dyDescent="0.25">
      <c r="A1" s="438" t="str">
        <f>svršek_REKAPITULACE!A1</f>
        <v>Prodloužení podchodu a zajištění bezbariérového přístupu na nástupiště v žst. Český Brod</v>
      </c>
      <c r="B1" s="1"/>
      <c r="C1" s="1"/>
      <c r="D1" s="2"/>
      <c r="E1" s="2"/>
      <c r="F1" s="93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439" t="str">
        <f>svršek_REKAPITULACE!A2</f>
        <v>SO 2111 Železniční svršek</v>
      </c>
      <c r="B2" s="4"/>
      <c r="C2" s="4"/>
      <c r="D2" s="5"/>
      <c r="E2" s="5"/>
      <c r="F2" s="932"/>
      <c r="G2" s="5"/>
      <c r="H2" s="5"/>
      <c r="I2" s="5"/>
      <c r="J2" s="5"/>
      <c r="K2" s="5"/>
      <c r="L2" s="5"/>
      <c r="M2" s="5"/>
      <c r="N2" s="5"/>
      <c r="O2" s="5"/>
      <c r="P2" s="6">
        <v>4</v>
      </c>
      <c r="R2" s="7"/>
    </row>
    <row r="3" spans="1:18" ht="15.75" thickBot="1" x14ac:dyDescent="0.3">
      <c r="A3" s="8"/>
      <c r="B3" s="8"/>
      <c r="C3" s="8"/>
      <c r="D3" s="9"/>
      <c r="E3" s="9"/>
      <c r="F3" s="932"/>
      <c r="G3" s="9"/>
      <c r="H3" s="9"/>
      <c r="I3" s="9"/>
      <c r="J3" s="9"/>
      <c r="K3" s="9"/>
      <c r="L3" s="9"/>
      <c r="M3" s="9"/>
      <c r="N3" s="9"/>
      <c r="O3" s="9"/>
      <c r="P3" s="2"/>
      <c r="Q3" s="2"/>
      <c r="R3" s="7"/>
    </row>
    <row r="4" spans="1:18" x14ac:dyDescent="0.25">
      <c r="A4" s="854" t="s">
        <v>0</v>
      </c>
      <c r="B4" s="855"/>
      <c r="C4" s="855"/>
      <c r="D4" s="855"/>
      <c r="E4" s="855"/>
      <c r="F4" s="855"/>
      <c r="G4" s="855"/>
      <c r="H4" s="855"/>
      <c r="I4" s="855"/>
      <c r="J4" s="855"/>
      <c r="K4" s="855"/>
      <c r="L4" s="855"/>
      <c r="M4" s="855"/>
      <c r="N4" s="855"/>
      <c r="O4" s="855"/>
      <c r="P4" s="856"/>
      <c r="Q4" s="2"/>
      <c r="R4" s="7"/>
    </row>
    <row r="5" spans="1:18" ht="15.75" thickBot="1" x14ac:dyDescent="0.3">
      <c r="A5" s="857"/>
      <c r="B5" s="858"/>
      <c r="C5" s="858"/>
      <c r="D5" s="858"/>
      <c r="E5" s="858"/>
      <c r="F5" s="858"/>
      <c r="G5" s="858"/>
      <c r="H5" s="858"/>
      <c r="I5" s="858"/>
      <c r="J5" s="858"/>
      <c r="K5" s="858"/>
      <c r="L5" s="858"/>
      <c r="M5" s="858"/>
      <c r="N5" s="858"/>
      <c r="O5" s="858"/>
      <c r="P5" s="859"/>
      <c r="Q5" s="2"/>
      <c r="R5" s="7"/>
    </row>
    <row r="6" spans="1:18" ht="15.75" thickBot="1" x14ac:dyDescent="0.3">
      <c r="A6" s="876" t="s">
        <v>1</v>
      </c>
      <c r="B6" s="33"/>
      <c r="C6" s="33"/>
      <c r="D6" s="874" t="s">
        <v>2</v>
      </c>
      <c r="E6" s="872" t="s">
        <v>3</v>
      </c>
      <c r="F6" s="865" t="s">
        <v>4</v>
      </c>
      <c r="G6" s="27"/>
      <c r="H6" s="29"/>
      <c r="I6" s="27"/>
      <c r="J6" s="27"/>
      <c r="K6" s="28"/>
      <c r="L6" s="29"/>
      <c r="M6" s="865" t="s">
        <v>168</v>
      </c>
      <c r="N6" s="867" t="s">
        <v>212</v>
      </c>
      <c r="O6" s="868"/>
      <c r="P6" s="865" t="s">
        <v>214</v>
      </c>
      <c r="Q6" s="2"/>
      <c r="R6" s="7"/>
    </row>
    <row r="7" spans="1:18" ht="27" thickBot="1" x14ac:dyDescent="0.3">
      <c r="A7" s="877"/>
      <c r="B7" s="34"/>
      <c r="C7" s="34"/>
      <c r="D7" s="875"/>
      <c r="E7" s="873"/>
      <c r="F7" s="866"/>
      <c r="G7" s="869" t="s">
        <v>199</v>
      </c>
      <c r="H7" s="871"/>
      <c r="I7" s="446" t="s">
        <v>225</v>
      </c>
      <c r="J7" s="869" t="s">
        <v>218</v>
      </c>
      <c r="K7" s="870"/>
      <c r="L7" s="871"/>
      <c r="M7" s="866"/>
      <c r="N7" s="408" t="s">
        <v>153</v>
      </c>
      <c r="O7" s="566" t="s">
        <v>154</v>
      </c>
      <c r="P7" s="866"/>
      <c r="Q7" s="2"/>
      <c r="R7" s="7"/>
    </row>
    <row r="8" spans="1:18" ht="15.75" thickBot="1" x14ac:dyDescent="0.3">
      <c r="A8" s="877"/>
      <c r="B8" s="34"/>
      <c r="C8" s="34"/>
      <c r="D8" s="875"/>
      <c r="E8" s="873"/>
      <c r="F8" s="866"/>
      <c r="G8" s="569" t="s">
        <v>217</v>
      </c>
      <c r="H8" s="571" t="s">
        <v>13</v>
      </c>
      <c r="I8" s="569" t="s">
        <v>13</v>
      </c>
      <c r="J8" s="569" t="s">
        <v>217</v>
      </c>
      <c r="K8" s="570" t="s">
        <v>215</v>
      </c>
      <c r="L8" s="571" t="s">
        <v>13</v>
      </c>
      <c r="M8" s="866"/>
      <c r="N8" s="572" t="s">
        <v>155</v>
      </c>
      <c r="O8" s="573" t="s">
        <v>16</v>
      </c>
      <c r="P8" s="866"/>
      <c r="Q8" s="2"/>
      <c r="R8" s="7"/>
    </row>
    <row r="9" spans="1:18" s="390" customFormat="1" x14ac:dyDescent="0.25">
      <c r="A9" s="574">
        <v>5</v>
      </c>
      <c r="B9" s="575" t="s">
        <v>8</v>
      </c>
      <c r="C9" s="575" t="s">
        <v>201</v>
      </c>
      <c r="D9" s="576">
        <v>376.74299999999999</v>
      </c>
      <c r="E9" s="577">
        <v>376.995</v>
      </c>
      <c r="F9" s="933">
        <v>255.41499999999999</v>
      </c>
      <c r="G9" s="579"/>
      <c r="H9" s="581"/>
      <c r="I9" s="579"/>
      <c r="J9" s="579"/>
      <c r="K9" s="580"/>
      <c r="L9" s="581"/>
      <c r="M9" s="578">
        <f>F9</f>
        <v>255.41499999999999</v>
      </c>
      <c r="N9" s="582">
        <f>$A$60</f>
        <v>0.52300000000000002</v>
      </c>
      <c r="O9" s="583">
        <f>M9*N9</f>
        <v>133.58204499999999</v>
      </c>
      <c r="P9" s="584"/>
      <c r="Q9" s="2"/>
      <c r="R9" s="7"/>
    </row>
    <row r="10" spans="1:18" s="390" customFormat="1" x14ac:dyDescent="0.25">
      <c r="A10" s="10">
        <v>5</v>
      </c>
      <c r="B10" s="860" t="s">
        <v>201</v>
      </c>
      <c r="C10" s="861"/>
      <c r="D10" s="359">
        <f>E9</f>
        <v>376.995</v>
      </c>
      <c r="E10" s="360">
        <v>377.01</v>
      </c>
      <c r="F10" s="934">
        <v>15</v>
      </c>
      <c r="G10" s="32">
        <f>F10</f>
        <v>15</v>
      </c>
      <c r="H10" s="45"/>
      <c r="I10" s="32"/>
      <c r="J10" s="30"/>
      <c r="K10" s="430"/>
      <c r="L10" s="45"/>
      <c r="M10" s="595"/>
      <c r="N10" s="593">
        <f>$A$56</f>
        <v>2.069</v>
      </c>
      <c r="O10" s="594">
        <f>F10*N10</f>
        <v>31.035</v>
      </c>
      <c r="P10" s="568" t="s">
        <v>230</v>
      </c>
      <c r="Q10" s="2"/>
      <c r="R10" s="7"/>
    </row>
    <row r="11" spans="1:18" s="390" customFormat="1" ht="15.75" thickBot="1" x14ac:dyDescent="0.3">
      <c r="A11" s="39">
        <v>5</v>
      </c>
      <c r="B11" s="40" t="s">
        <v>201</v>
      </c>
      <c r="C11" s="40" t="s">
        <v>12</v>
      </c>
      <c r="D11" s="554">
        <f>E10</f>
        <v>377.01</v>
      </c>
      <c r="E11" s="555">
        <v>377.137</v>
      </c>
      <c r="F11" s="935">
        <v>127.096</v>
      </c>
      <c r="G11" s="42"/>
      <c r="H11" s="46"/>
      <c r="I11" s="42"/>
      <c r="J11" s="42"/>
      <c r="K11" s="43"/>
      <c r="L11" s="46"/>
      <c r="M11" s="41">
        <f>F11</f>
        <v>127.096</v>
      </c>
      <c r="N11" s="44">
        <f>$A$60</f>
        <v>0.52300000000000002</v>
      </c>
      <c r="O11" s="564">
        <f>M11*N11</f>
        <v>66.471208000000004</v>
      </c>
      <c r="P11" s="647"/>
      <c r="Q11" s="2"/>
      <c r="R11" s="7"/>
    </row>
    <row r="12" spans="1:18" s="390" customFormat="1" ht="15.75" thickTop="1" x14ac:dyDescent="0.25">
      <c r="A12" s="10">
        <v>3</v>
      </c>
      <c r="B12" s="35" t="s">
        <v>8</v>
      </c>
      <c r="C12" s="35" t="s">
        <v>201</v>
      </c>
      <c r="D12" s="359">
        <v>376.60300000000001</v>
      </c>
      <c r="E12" s="360">
        <v>376.98500000000001</v>
      </c>
      <c r="F12" s="934">
        <v>385.16800000000001</v>
      </c>
      <c r="G12" s="30"/>
      <c r="H12" s="45"/>
      <c r="I12" s="30"/>
      <c r="J12" s="30"/>
      <c r="K12" s="430"/>
      <c r="L12" s="45"/>
      <c r="M12" s="11">
        <f>F12</f>
        <v>385.16800000000001</v>
      </c>
      <c r="N12" s="32">
        <f>$A$60</f>
        <v>0.52300000000000002</v>
      </c>
      <c r="O12" s="563">
        <f>M12*N12</f>
        <v>201.44286400000001</v>
      </c>
      <c r="P12" s="645"/>
      <c r="Q12" s="2"/>
      <c r="R12" s="7"/>
    </row>
    <row r="13" spans="1:18" s="390" customFormat="1" x14ac:dyDescent="0.25">
      <c r="A13" s="10">
        <v>3</v>
      </c>
      <c r="B13" s="860" t="s">
        <v>201</v>
      </c>
      <c r="C13" s="861"/>
      <c r="D13" s="359">
        <f>E12</f>
        <v>376.98500000000001</v>
      </c>
      <c r="E13" s="360">
        <v>377.01</v>
      </c>
      <c r="F13" s="934">
        <v>25</v>
      </c>
      <c r="G13" s="32">
        <f>F13</f>
        <v>25</v>
      </c>
      <c r="H13" s="45"/>
      <c r="I13" s="32"/>
      <c r="J13" s="30"/>
      <c r="K13" s="430"/>
      <c r="L13" s="45"/>
      <c r="M13" s="595"/>
      <c r="N13" s="593">
        <f>$A$56</f>
        <v>2.069</v>
      </c>
      <c r="O13" s="594">
        <f>F13*N13</f>
        <v>51.725000000000001</v>
      </c>
      <c r="P13" s="568" t="s">
        <v>230</v>
      </c>
      <c r="Q13" s="2"/>
      <c r="R13" s="7"/>
    </row>
    <row r="14" spans="1:18" s="390" customFormat="1" ht="15.75" thickBot="1" x14ac:dyDescent="0.3">
      <c r="A14" s="39">
        <v>3</v>
      </c>
      <c r="B14" s="40" t="s">
        <v>201</v>
      </c>
      <c r="C14" s="40" t="s">
        <v>12</v>
      </c>
      <c r="D14" s="554">
        <f>E13</f>
        <v>377.01</v>
      </c>
      <c r="E14" s="555">
        <v>377.19900000000001</v>
      </c>
      <c r="F14" s="935">
        <v>188.94900000000001</v>
      </c>
      <c r="G14" s="42"/>
      <c r="H14" s="46"/>
      <c r="I14" s="42"/>
      <c r="J14" s="42"/>
      <c r="K14" s="43"/>
      <c r="L14" s="46"/>
      <c r="M14" s="41">
        <f>F14</f>
        <v>188.94900000000001</v>
      </c>
      <c r="N14" s="44">
        <f>$A$60</f>
        <v>0.52300000000000002</v>
      </c>
      <c r="O14" s="564">
        <f>M14*N14</f>
        <v>98.820327000000006</v>
      </c>
      <c r="P14" s="647"/>
      <c r="Q14" s="2"/>
      <c r="R14" s="7"/>
    </row>
    <row r="15" spans="1:18" s="390" customFormat="1" ht="15.75" thickTop="1" x14ac:dyDescent="0.25">
      <c r="A15" s="10">
        <v>1</v>
      </c>
      <c r="B15" s="35" t="s">
        <v>8</v>
      </c>
      <c r="C15" s="35" t="s">
        <v>12</v>
      </c>
      <c r="D15" s="359">
        <v>376.512</v>
      </c>
      <c r="E15" s="360">
        <v>377.185</v>
      </c>
      <c r="F15" s="934">
        <v>671.96299999999997</v>
      </c>
      <c r="G15" s="30"/>
      <c r="H15" s="45"/>
      <c r="I15" s="30"/>
      <c r="J15" s="30"/>
      <c r="K15" s="430"/>
      <c r="L15" s="45"/>
      <c r="M15" s="11">
        <f>F15</f>
        <v>671.96299999999997</v>
      </c>
      <c r="N15" s="32">
        <f>$A$60</f>
        <v>0.52300000000000002</v>
      </c>
      <c r="O15" s="563">
        <f>M15*N15</f>
        <v>351.43664899999999</v>
      </c>
      <c r="P15" s="645"/>
      <c r="Q15" s="2"/>
      <c r="R15" s="7"/>
    </row>
    <row r="16" spans="1:18" s="390" customFormat="1" x14ac:dyDescent="0.25">
      <c r="A16" s="10">
        <v>0</v>
      </c>
      <c r="B16" s="35" t="s">
        <v>8</v>
      </c>
      <c r="C16" s="35" t="s">
        <v>12</v>
      </c>
      <c r="D16" s="359">
        <v>376.512</v>
      </c>
      <c r="E16" s="360">
        <v>377.185</v>
      </c>
      <c r="F16" s="934">
        <v>670.39</v>
      </c>
      <c r="G16" s="30"/>
      <c r="H16" s="45"/>
      <c r="I16" s="30"/>
      <c r="J16" s="30"/>
      <c r="K16" s="430"/>
      <c r="L16" s="45"/>
      <c r="M16" s="11">
        <f>F16</f>
        <v>670.39</v>
      </c>
      <c r="N16" s="32">
        <f>$A$60</f>
        <v>0.52300000000000002</v>
      </c>
      <c r="O16" s="563">
        <f>M16*N16</f>
        <v>350.61396999999999</v>
      </c>
      <c r="P16" s="568"/>
      <c r="Q16" s="2"/>
      <c r="R16" s="7"/>
    </row>
    <row r="17" spans="1:18" s="390" customFormat="1" ht="15.75" thickBot="1" x14ac:dyDescent="0.3">
      <c r="A17" s="39">
        <v>2</v>
      </c>
      <c r="B17" s="40" t="s">
        <v>8</v>
      </c>
      <c r="C17" s="40" t="s">
        <v>12</v>
      </c>
      <c r="D17" s="554">
        <v>376.512</v>
      </c>
      <c r="E17" s="555">
        <v>377.185</v>
      </c>
      <c r="F17" s="935">
        <v>668.76300000000003</v>
      </c>
      <c r="G17" s="42"/>
      <c r="H17" s="46"/>
      <c r="I17" s="42"/>
      <c r="J17" s="42"/>
      <c r="K17" s="43"/>
      <c r="L17" s="46"/>
      <c r="M17" s="41">
        <f>F17</f>
        <v>668.76300000000003</v>
      </c>
      <c r="N17" s="44">
        <f>$A$60</f>
        <v>0.52300000000000002</v>
      </c>
      <c r="O17" s="564">
        <f>M17*N17</f>
        <v>349.76304900000002</v>
      </c>
      <c r="P17" s="647"/>
      <c r="Q17" s="2"/>
      <c r="R17" s="7"/>
    </row>
    <row r="18" spans="1:18" s="390" customFormat="1" ht="15.75" thickTop="1" x14ac:dyDescent="0.25">
      <c r="A18" s="10">
        <v>4</v>
      </c>
      <c r="B18" s="35" t="s">
        <v>8</v>
      </c>
      <c r="C18" s="35" t="s">
        <v>201</v>
      </c>
      <c r="D18" s="359">
        <v>376.512</v>
      </c>
      <c r="E18" s="360">
        <v>376.98500000000001</v>
      </c>
      <c r="F18" s="934">
        <v>466.13600000000002</v>
      </c>
      <c r="G18" s="30"/>
      <c r="H18" s="45"/>
      <c r="I18" s="30"/>
      <c r="J18" s="30"/>
      <c r="K18" s="430"/>
      <c r="L18" s="45"/>
      <c r="M18" s="11">
        <f>F18</f>
        <v>466.13600000000002</v>
      </c>
      <c r="N18" s="32">
        <f>$A$60</f>
        <v>0.52300000000000002</v>
      </c>
      <c r="O18" s="563">
        <f>M18*N18</f>
        <v>243.78912800000003</v>
      </c>
      <c r="P18" s="645"/>
      <c r="Q18" s="2"/>
      <c r="R18" s="7"/>
    </row>
    <row r="19" spans="1:18" s="390" customFormat="1" x14ac:dyDescent="0.25">
      <c r="A19" s="10">
        <v>4</v>
      </c>
      <c r="B19" s="860" t="s">
        <v>201</v>
      </c>
      <c r="C19" s="861"/>
      <c r="D19" s="359">
        <f>E18</f>
        <v>376.98500000000001</v>
      </c>
      <c r="E19" s="360">
        <v>377.01900000000001</v>
      </c>
      <c r="F19" s="934">
        <v>34</v>
      </c>
      <c r="G19" s="32">
        <f>F19</f>
        <v>34</v>
      </c>
      <c r="H19" s="45"/>
      <c r="I19" s="32"/>
      <c r="J19" s="30"/>
      <c r="K19" s="430"/>
      <c r="L19" s="45"/>
      <c r="M19" s="595"/>
      <c r="N19" s="593">
        <f>$A$56</f>
        <v>2.069</v>
      </c>
      <c r="O19" s="594">
        <f>F19*N19</f>
        <v>70.346000000000004</v>
      </c>
      <c r="P19" s="568" t="s">
        <v>230</v>
      </c>
      <c r="Q19" s="2"/>
      <c r="R19" s="7"/>
    </row>
    <row r="20" spans="1:18" s="390" customFormat="1" ht="15.75" thickBot="1" x14ac:dyDescent="0.3">
      <c r="A20" s="39">
        <v>4</v>
      </c>
      <c r="B20" s="40" t="s">
        <v>201</v>
      </c>
      <c r="C20" s="40" t="s">
        <v>12</v>
      </c>
      <c r="D20" s="554">
        <f>E19</f>
        <v>377.01900000000001</v>
      </c>
      <c r="E20" s="555">
        <v>377.16699999999997</v>
      </c>
      <c r="F20" s="935">
        <v>148.02799999999999</v>
      </c>
      <c r="G20" s="42"/>
      <c r="H20" s="46"/>
      <c r="I20" s="42"/>
      <c r="J20" s="42"/>
      <c r="K20" s="43"/>
      <c r="L20" s="46"/>
      <c r="M20" s="41">
        <f>F20</f>
        <v>148.02799999999999</v>
      </c>
      <c r="N20" s="44">
        <f>$A$60</f>
        <v>0.52300000000000002</v>
      </c>
      <c r="O20" s="564">
        <f>M20*N20</f>
        <v>77.418644</v>
      </c>
      <c r="P20" s="647"/>
      <c r="Q20" s="2"/>
      <c r="R20" s="7"/>
    </row>
    <row r="21" spans="1:18" s="390" customFormat="1" ht="15.75" thickTop="1" x14ac:dyDescent="0.25">
      <c r="A21" s="10">
        <v>6</v>
      </c>
      <c r="B21" s="35" t="s">
        <v>8</v>
      </c>
      <c r="C21" s="35" t="s">
        <v>201</v>
      </c>
      <c r="D21" s="359">
        <v>376.94499999999999</v>
      </c>
      <c r="E21" s="360">
        <v>376.98500000000001</v>
      </c>
      <c r="F21" s="934">
        <v>38.734000000000002</v>
      </c>
      <c r="G21" s="30"/>
      <c r="H21" s="45"/>
      <c r="I21" s="30"/>
      <c r="J21" s="30"/>
      <c r="K21" s="430"/>
      <c r="L21" s="45"/>
      <c r="M21" s="11">
        <f>F21</f>
        <v>38.734000000000002</v>
      </c>
      <c r="N21" s="32">
        <f>$A$60</f>
        <v>0.52300000000000002</v>
      </c>
      <c r="O21" s="563">
        <f>M21*N21</f>
        <v>20.257882000000002</v>
      </c>
      <c r="P21" s="645"/>
      <c r="Q21" s="2"/>
      <c r="R21" s="7"/>
    </row>
    <row r="22" spans="1:18" s="390" customFormat="1" x14ac:dyDescent="0.25">
      <c r="A22" s="10">
        <v>6</v>
      </c>
      <c r="B22" s="860" t="s">
        <v>201</v>
      </c>
      <c r="C22" s="861"/>
      <c r="D22" s="359">
        <f>E21</f>
        <v>376.98500000000001</v>
      </c>
      <c r="E22" s="360">
        <v>377.01900000000001</v>
      </c>
      <c r="F22" s="934">
        <v>34</v>
      </c>
      <c r="G22" s="32">
        <f>F22</f>
        <v>34</v>
      </c>
      <c r="H22" s="45"/>
      <c r="I22" s="32"/>
      <c r="J22" s="30"/>
      <c r="K22" s="430"/>
      <c r="L22" s="45"/>
      <c r="M22" s="595"/>
      <c r="N22" s="593">
        <f>$A$57</f>
        <v>1.8320000000000001</v>
      </c>
      <c r="O22" s="594">
        <f>F22*N22</f>
        <v>62.288000000000004</v>
      </c>
      <c r="P22" s="568" t="s">
        <v>230</v>
      </c>
      <c r="Q22" s="2"/>
      <c r="R22" s="7"/>
    </row>
    <row r="23" spans="1:18" s="390" customFormat="1" x14ac:dyDescent="0.25">
      <c r="A23" s="10">
        <v>6</v>
      </c>
      <c r="B23" s="35" t="s">
        <v>201</v>
      </c>
      <c r="C23" s="35" t="s">
        <v>209</v>
      </c>
      <c r="D23" s="359">
        <f>E22</f>
        <v>377.01900000000001</v>
      </c>
      <c r="E23" s="360">
        <v>377.04300000000001</v>
      </c>
      <c r="F23" s="934">
        <v>23.41</v>
      </c>
      <c r="G23" s="30"/>
      <c r="H23" s="45"/>
      <c r="I23" s="30"/>
      <c r="J23" s="30"/>
      <c r="K23" s="430"/>
      <c r="L23" s="45"/>
      <c r="M23" s="11">
        <f>F23</f>
        <v>23.41</v>
      </c>
      <c r="N23" s="32">
        <f>$A$60</f>
        <v>0.52300000000000002</v>
      </c>
      <c r="O23" s="563">
        <f>M23*N23</f>
        <v>12.24343</v>
      </c>
      <c r="P23" s="568"/>
      <c r="Q23" s="2"/>
      <c r="R23" s="7"/>
    </row>
    <row r="24" spans="1:18" s="390" customFormat="1" x14ac:dyDescent="0.25">
      <c r="A24" s="10">
        <v>6</v>
      </c>
      <c r="B24" s="860" t="s">
        <v>210</v>
      </c>
      <c r="C24" s="861"/>
      <c r="D24" s="359">
        <f t="shared" ref="D24:D25" si="0">E23</f>
        <v>377.04300000000001</v>
      </c>
      <c r="E24" s="360">
        <v>377.07299999999998</v>
      </c>
      <c r="F24" s="934">
        <v>30</v>
      </c>
      <c r="G24" s="32">
        <f>F24</f>
        <v>30</v>
      </c>
      <c r="H24" s="45"/>
      <c r="I24" s="32"/>
      <c r="J24" s="30"/>
      <c r="K24" s="430"/>
      <c r="L24" s="45"/>
      <c r="M24" s="595"/>
      <c r="N24" s="593">
        <f>$A$57</f>
        <v>1.8320000000000001</v>
      </c>
      <c r="O24" s="594">
        <f>F24*N24</f>
        <v>54.96</v>
      </c>
      <c r="P24" s="568" t="s">
        <v>230</v>
      </c>
      <c r="Q24" s="2"/>
      <c r="R24" s="7"/>
    </row>
    <row r="25" spans="1:18" s="390" customFormat="1" ht="15.75" thickBot="1" x14ac:dyDescent="0.3">
      <c r="A25" s="39">
        <v>6</v>
      </c>
      <c r="B25" s="40" t="str">
        <f>C23</f>
        <v>pop. jáma</v>
      </c>
      <c r="C25" s="40" t="s">
        <v>10</v>
      </c>
      <c r="D25" s="554">
        <f t="shared" si="0"/>
        <v>377.07299999999998</v>
      </c>
      <c r="E25" s="555">
        <v>377.125</v>
      </c>
      <c r="F25" s="935">
        <f>42.275+5.2+4.8</f>
        <v>52.274999999999999</v>
      </c>
      <c r="G25" s="42"/>
      <c r="H25" s="46">
        <v>5.2</v>
      </c>
      <c r="I25" s="42"/>
      <c r="J25" s="42">
        <v>1.2</v>
      </c>
      <c r="K25" s="43">
        <v>3.6</v>
      </c>
      <c r="L25" s="46"/>
      <c r="M25" s="41">
        <f>F25</f>
        <v>52.274999999999999</v>
      </c>
      <c r="N25" s="44">
        <f>$A$60</f>
        <v>0.52300000000000002</v>
      </c>
      <c r="O25" s="564">
        <f>M25*N25</f>
        <v>27.339825000000001</v>
      </c>
      <c r="P25" s="643"/>
      <c r="Q25" s="2"/>
      <c r="R25" s="7"/>
    </row>
    <row r="26" spans="1:18" s="390" customFormat="1" ht="16.5" thickTop="1" thickBot="1" x14ac:dyDescent="0.3">
      <c r="A26" s="39" t="s">
        <v>211</v>
      </c>
      <c r="B26" s="40" t="s">
        <v>9</v>
      </c>
      <c r="C26" s="40" t="s">
        <v>12</v>
      </c>
      <c r="D26" s="554">
        <v>377.15699999999998</v>
      </c>
      <c r="E26" s="555">
        <v>377.24200000000002</v>
      </c>
      <c r="F26" s="935">
        <f>11+73.025</f>
        <v>84.025000000000006</v>
      </c>
      <c r="G26" s="42">
        <v>3.6</v>
      </c>
      <c r="H26" s="46">
        <v>0.6</v>
      </c>
      <c r="I26" s="42"/>
      <c r="J26" s="42"/>
      <c r="K26" s="589">
        <v>3</v>
      </c>
      <c r="L26" s="46">
        <v>3.8</v>
      </c>
      <c r="M26" s="41">
        <f>F26</f>
        <v>84.025000000000006</v>
      </c>
      <c r="N26" s="44">
        <f>$A$60</f>
        <v>0.52300000000000002</v>
      </c>
      <c r="O26" s="564">
        <f>M26*N26</f>
        <v>43.945075000000003</v>
      </c>
      <c r="P26" s="646"/>
      <c r="Q26" s="2"/>
      <c r="R26" s="7"/>
    </row>
    <row r="27" spans="1:18" s="390" customFormat="1" ht="16.5" thickTop="1" thickBot="1" x14ac:dyDescent="0.3">
      <c r="A27" s="39" t="s">
        <v>216</v>
      </c>
      <c r="B27" s="40" t="s">
        <v>9</v>
      </c>
      <c r="C27" s="40" t="s">
        <v>11</v>
      </c>
      <c r="D27" s="554">
        <v>377.15699999999998</v>
      </c>
      <c r="E27" s="555">
        <v>377.16699999999997</v>
      </c>
      <c r="F27" s="935">
        <v>9.85</v>
      </c>
      <c r="G27" s="42"/>
      <c r="H27" s="46"/>
      <c r="I27" s="42">
        <v>6.05</v>
      </c>
      <c r="J27" s="42"/>
      <c r="K27" s="43"/>
      <c r="L27" s="46">
        <v>3.8</v>
      </c>
      <c r="M27" s="41">
        <f>F27</f>
        <v>9.85</v>
      </c>
      <c r="N27" s="44">
        <f>$A$60</f>
        <v>0.52300000000000002</v>
      </c>
      <c r="O27" s="564">
        <f>M27*N27</f>
        <v>5.1515500000000003</v>
      </c>
      <c r="P27" s="646"/>
      <c r="Q27" s="2"/>
      <c r="R27" s="7"/>
    </row>
    <row r="28" spans="1:18" s="390" customFormat="1" ht="16.5" thickTop="1" thickBot="1" x14ac:dyDescent="0.3">
      <c r="A28" s="862" t="s">
        <v>213</v>
      </c>
      <c r="B28" s="863"/>
      <c r="C28" s="864"/>
      <c r="D28" s="556"/>
      <c r="E28" s="557"/>
      <c r="F28" s="936">
        <f>10*25+150</f>
        <v>400</v>
      </c>
      <c r="G28" s="559"/>
      <c r="H28" s="561"/>
      <c r="I28" s="559"/>
      <c r="J28" s="559"/>
      <c r="K28" s="560"/>
      <c r="L28" s="561"/>
      <c r="M28" s="558">
        <f>F28</f>
        <v>400</v>
      </c>
      <c r="N28" s="562">
        <f>$A$60</f>
        <v>0.52300000000000002</v>
      </c>
      <c r="O28" s="567">
        <f>M28*N28</f>
        <v>209.20000000000002</v>
      </c>
      <c r="P28" s="646"/>
      <c r="Q28" s="2"/>
      <c r="R28" s="7"/>
    </row>
    <row r="29" spans="1:18" s="390" customFormat="1" ht="16.5" thickTop="1" thickBot="1" x14ac:dyDescent="0.3">
      <c r="A29" s="12"/>
      <c r="B29" s="36"/>
      <c r="C29" s="36"/>
      <c r="D29" s="13"/>
      <c r="E29" s="585"/>
      <c r="F29" s="937"/>
      <c r="G29" s="31"/>
      <c r="H29" s="38"/>
      <c r="I29" s="31"/>
      <c r="J29" s="31"/>
      <c r="K29" s="586"/>
      <c r="L29" s="38"/>
      <c r="M29" s="596"/>
      <c r="N29" s="587"/>
      <c r="O29" s="588"/>
      <c r="P29" s="644"/>
      <c r="Q29" s="2"/>
      <c r="R29" s="7"/>
    </row>
    <row r="30" spans="1:18" ht="18.75" thickBot="1" x14ac:dyDescent="0.3">
      <c r="A30" s="201"/>
      <c r="B30" s="37"/>
      <c r="C30" s="37"/>
      <c r="D30" s="15"/>
      <c r="E30" s="600" t="s">
        <v>5</v>
      </c>
      <c r="F30" s="938">
        <f>SUM(F9:F29)</f>
        <v>4328.2019999999993</v>
      </c>
      <c r="G30" s="597">
        <f t="shared" ref="G30:M30" si="1">SUM(G9:G29)</f>
        <v>141.6</v>
      </c>
      <c r="H30" s="598">
        <f t="shared" si="1"/>
        <v>5.8</v>
      </c>
      <c r="I30" s="597">
        <f t="shared" ref="I30" si="2">SUM(I9:I29)</f>
        <v>6.05</v>
      </c>
      <c r="J30" s="597">
        <f t="shared" si="1"/>
        <v>1.2</v>
      </c>
      <c r="K30" s="597">
        <f t="shared" si="1"/>
        <v>6.6</v>
      </c>
      <c r="L30" s="599">
        <f t="shared" si="1"/>
        <v>7.6</v>
      </c>
      <c r="M30" s="603">
        <f t="shared" si="1"/>
        <v>4190.2019999999993</v>
      </c>
      <c r="N30" s="601"/>
      <c r="O30" s="602">
        <f>SUM(O9:O29)</f>
        <v>2461.8296460000001</v>
      </c>
      <c r="P30" s="2"/>
      <c r="Q30" s="18"/>
      <c r="R30" s="7"/>
    </row>
    <row r="31" spans="1:18" x14ac:dyDescent="0.25">
      <c r="A31" s="201"/>
      <c r="B31" s="37"/>
      <c r="C31" s="37"/>
      <c r="D31" s="15"/>
      <c r="E31" s="17"/>
      <c r="G31" s="16"/>
      <c r="H31" s="16"/>
      <c r="I31" s="16"/>
      <c r="J31" s="16"/>
      <c r="K31" s="16"/>
      <c r="L31" s="16"/>
      <c r="M31" s="16"/>
      <c r="N31" s="16"/>
      <c r="O31" s="16"/>
      <c r="P31" s="2"/>
      <c r="Q31" s="2"/>
      <c r="R31" s="7"/>
    </row>
    <row r="32" spans="1:18" x14ac:dyDescent="0.25">
      <c r="A32" s="19" t="s">
        <v>6</v>
      </c>
      <c r="B32" s="19"/>
      <c r="C32" s="19"/>
      <c r="D32" s="2"/>
      <c r="E32" s="2"/>
      <c r="F32" s="931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20"/>
    </row>
    <row r="33" spans="1:25" x14ac:dyDescent="0.25">
      <c r="A33" s="21" t="s">
        <v>223</v>
      </c>
      <c r="B33" s="21"/>
      <c r="C33" s="21"/>
      <c r="D33" s="5"/>
      <c r="E33" s="5"/>
      <c r="F33" s="939">
        <f>G30</f>
        <v>141.6</v>
      </c>
      <c r="G33" s="22" t="s">
        <v>7</v>
      </c>
      <c r="H33" s="2"/>
      <c r="I33" s="432"/>
      <c r="J33" s="2"/>
      <c r="K33" s="2"/>
      <c r="L33" s="2"/>
      <c r="M33" s="2"/>
      <c r="N33" s="2"/>
      <c r="O33" s="2"/>
      <c r="V33" s="23"/>
      <c r="W33" s="24"/>
      <c r="X33" s="24"/>
      <c r="Y33" s="7"/>
    </row>
    <row r="34" spans="1:25" x14ac:dyDescent="0.25">
      <c r="A34" s="21" t="s">
        <v>224</v>
      </c>
      <c r="B34" s="21"/>
      <c r="C34" s="21"/>
      <c r="D34" s="5"/>
      <c r="E34" s="5"/>
      <c r="F34" s="939">
        <f>H30</f>
        <v>5.8</v>
      </c>
      <c r="G34" s="25" t="s">
        <v>7</v>
      </c>
      <c r="H34" s="2"/>
      <c r="I34" s="25"/>
      <c r="J34" s="361"/>
      <c r="K34" s="361"/>
      <c r="L34" s="2"/>
      <c r="M34" s="2"/>
      <c r="N34" s="2"/>
      <c r="O34" s="2"/>
      <c r="V34" s="23"/>
      <c r="W34" s="24"/>
      <c r="X34" s="24"/>
      <c r="Y34" s="7"/>
    </row>
    <row r="35" spans="1:25" s="390" customFormat="1" x14ac:dyDescent="0.25">
      <c r="A35" s="431"/>
      <c r="B35" s="431"/>
      <c r="C35" s="431"/>
      <c r="D35" s="5"/>
      <c r="E35" s="5"/>
      <c r="F35" s="940"/>
      <c r="G35" s="25"/>
      <c r="H35" s="2"/>
      <c r="I35" s="25"/>
      <c r="J35" s="361"/>
      <c r="K35" s="361"/>
      <c r="L35" s="2"/>
      <c r="M35" s="2"/>
      <c r="N35" s="2"/>
      <c r="O35" s="2"/>
      <c r="V35" s="23"/>
      <c r="W35" s="24"/>
      <c r="X35" s="24"/>
      <c r="Y35" s="7"/>
    </row>
    <row r="36" spans="1:25" s="390" customFormat="1" x14ac:dyDescent="0.25">
      <c r="A36" s="431" t="s">
        <v>226</v>
      </c>
      <c r="B36" s="431"/>
      <c r="C36" s="431"/>
      <c r="D36" s="5"/>
      <c r="E36" s="5"/>
      <c r="F36" s="939">
        <f>I30</f>
        <v>6.05</v>
      </c>
      <c r="G36" s="432" t="s">
        <v>7</v>
      </c>
      <c r="H36" s="2"/>
      <c r="I36" s="432"/>
      <c r="J36" s="361"/>
      <c r="K36" s="2"/>
      <c r="L36" s="2"/>
      <c r="M36" s="2"/>
      <c r="N36" s="2"/>
      <c r="O36" s="2"/>
      <c r="V36" s="23"/>
      <c r="W36" s="24"/>
      <c r="X36" s="24"/>
      <c r="Y36" s="26"/>
    </row>
    <row r="37" spans="1:25" s="390" customFormat="1" x14ac:dyDescent="0.25">
      <c r="A37" s="431"/>
      <c r="B37" s="431"/>
      <c r="C37" s="431"/>
      <c r="D37" s="5"/>
      <c r="E37" s="5"/>
      <c r="F37" s="940"/>
      <c r="G37" s="25"/>
      <c r="H37" s="2"/>
      <c r="I37" s="25"/>
      <c r="J37" s="361"/>
      <c r="K37" s="361"/>
      <c r="L37" s="2"/>
      <c r="M37" s="2"/>
      <c r="N37" s="2"/>
      <c r="O37" s="2"/>
      <c r="V37" s="23"/>
      <c r="W37" s="24"/>
      <c r="X37" s="24"/>
      <c r="Y37" s="7"/>
    </row>
    <row r="38" spans="1:25" s="390" customFormat="1" x14ac:dyDescent="0.25">
      <c r="A38" s="431" t="s">
        <v>227</v>
      </c>
      <c r="B38" s="431"/>
      <c r="C38" s="431"/>
      <c r="D38" s="5"/>
      <c r="E38" s="5"/>
      <c r="F38" s="939">
        <f>J30</f>
        <v>1.2</v>
      </c>
      <c r="G38" s="432" t="s">
        <v>7</v>
      </c>
      <c r="H38" s="2"/>
      <c r="I38" s="432"/>
      <c r="J38" s="361"/>
      <c r="K38" s="2"/>
      <c r="L38" s="2"/>
      <c r="M38" s="2"/>
      <c r="N38" s="2"/>
      <c r="O38" s="2"/>
      <c r="V38" s="23"/>
      <c r="W38" s="24"/>
      <c r="X38" s="24"/>
      <c r="Y38" s="26"/>
    </row>
    <row r="39" spans="1:25" x14ac:dyDescent="0.25">
      <c r="A39" s="21" t="s">
        <v>228</v>
      </c>
      <c r="B39" s="21"/>
      <c r="C39" s="21"/>
      <c r="D39" s="5"/>
      <c r="E39" s="5"/>
      <c r="F39" s="939">
        <f>K30</f>
        <v>6.6</v>
      </c>
      <c r="G39" s="22" t="s">
        <v>7</v>
      </c>
      <c r="H39" s="2"/>
      <c r="I39" s="432"/>
      <c r="J39" s="361"/>
      <c r="K39" s="2"/>
      <c r="L39" s="2"/>
      <c r="M39" s="2"/>
      <c r="N39" s="2"/>
      <c r="O39" s="2"/>
      <c r="V39" s="23"/>
      <c r="W39" s="24"/>
      <c r="X39" s="24"/>
      <c r="Y39" s="26"/>
    </row>
    <row r="40" spans="1:25" x14ac:dyDescent="0.25">
      <c r="A40" s="21" t="s">
        <v>229</v>
      </c>
      <c r="B40" s="21"/>
      <c r="C40" s="21"/>
      <c r="D40" s="5"/>
      <c r="E40" s="5"/>
      <c r="F40" s="939">
        <f>L30</f>
        <v>7.6</v>
      </c>
      <c r="G40" s="22" t="s">
        <v>7</v>
      </c>
      <c r="H40" s="2"/>
      <c r="I40" s="432"/>
      <c r="J40" s="361"/>
      <c r="K40" s="2"/>
      <c r="L40" s="2"/>
      <c r="M40" s="2"/>
      <c r="N40" s="2"/>
      <c r="O40" s="2"/>
      <c r="V40" s="23"/>
      <c r="W40" s="24"/>
      <c r="X40" s="24"/>
      <c r="Y40" s="26"/>
    </row>
    <row r="41" spans="1:25" s="196" customFormat="1" x14ac:dyDescent="0.25">
      <c r="A41" s="21"/>
      <c r="B41" s="21"/>
      <c r="C41" s="21"/>
      <c r="D41" s="5"/>
      <c r="E41" s="5"/>
      <c r="F41" s="940"/>
      <c r="G41" s="22"/>
      <c r="H41" s="2"/>
      <c r="I41" s="432"/>
      <c r="J41" s="361"/>
      <c r="K41" s="2"/>
      <c r="L41" s="2"/>
      <c r="M41" s="2"/>
      <c r="N41" s="2"/>
      <c r="O41" s="2"/>
      <c r="V41" s="23"/>
      <c r="W41" s="24"/>
      <c r="X41" s="24"/>
      <c r="Y41" s="26"/>
    </row>
    <row r="43" spans="1:25" x14ac:dyDescent="0.25">
      <c r="A43" s="21" t="s">
        <v>231</v>
      </c>
      <c r="F43" s="939">
        <f>M30</f>
        <v>4190.2019999999993</v>
      </c>
      <c r="G43" s="22" t="s">
        <v>7</v>
      </c>
      <c r="I43" s="432"/>
      <c r="J43" s="361"/>
    </row>
    <row r="45" spans="1:25" s="390" customFormat="1" x14ac:dyDescent="0.25">
      <c r="A45" s="393" t="s">
        <v>357</v>
      </c>
      <c r="F45" s="941">
        <f>F30-F15-F16-F17-F28+75+75+75+75+75</f>
        <v>2292.0859999999998</v>
      </c>
      <c r="G45" s="432" t="s">
        <v>7</v>
      </c>
      <c r="H45" s="390" t="s">
        <v>358</v>
      </c>
      <c r="I45" s="432"/>
    </row>
    <row r="46" spans="1:25" x14ac:dyDescent="0.25">
      <c r="A46" s="393" t="s">
        <v>124</v>
      </c>
      <c r="F46" s="942">
        <v>4</v>
      </c>
      <c r="G46" s="22" t="s">
        <v>23</v>
      </c>
      <c r="I46" s="432"/>
    </row>
    <row r="47" spans="1:25" x14ac:dyDescent="0.25">
      <c r="A47" s="21" t="s">
        <v>125</v>
      </c>
      <c r="F47" s="942">
        <v>1</v>
      </c>
      <c r="G47" s="22" t="s">
        <v>23</v>
      </c>
      <c r="I47" s="432"/>
    </row>
    <row r="49" spans="1:18" x14ac:dyDescent="0.25">
      <c r="A49" s="409" t="s">
        <v>156</v>
      </c>
      <c r="B49" s="410"/>
      <c r="C49" s="410"/>
      <c r="D49" s="411"/>
      <c r="E49" s="411"/>
      <c r="F49" s="943"/>
      <c r="G49" s="412"/>
      <c r="H49" s="413"/>
      <c r="I49" s="412"/>
      <c r="J49" s="411"/>
      <c r="K49" s="411"/>
      <c r="L49" s="390"/>
      <c r="N49" s="390"/>
      <c r="O49" s="390"/>
      <c r="P49" s="390"/>
    </row>
    <row r="50" spans="1:18" x14ac:dyDescent="0.25">
      <c r="A50" s="414" t="s">
        <v>157</v>
      </c>
      <c r="B50" s="390"/>
      <c r="C50" s="410"/>
      <c r="D50" s="411"/>
      <c r="E50" s="415"/>
      <c r="F50" s="944">
        <f>O10+O13+O19+O22+O24</f>
        <v>270.35399999999998</v>
      </c>
      <c r="G50" s="416" t="s">
        <v>24</v>
      </c>
      <c r="H50" s="390"/>
      <c r="I50" s="416"/>
      <c r="J50" s="411"/>
      <c r="K50" s="411"/>
      <c r="L50" s="390"/>
      <c r="N50" s="390"/>
      <c r="O50" s="390"/>
      <c r="P50" s="390"/>
    </row>
    <row r="51" spans="1:18" x14ac:dyDescent="0.25">
      <c r="A51" s="414" t="s">
        <v>169</v>
      </c>
      <c r="B51" s="390"/>
      <c r="C51" s="410"/>
      <c r="D51" s="411"/>
      <c r="E51" s="392"/>
      <c r="F51" s="944">
        <f>O30-F50</f>
        <v>2191.4756460000003</v>
      </c>
      <c r="G51" s="416" t="s">
        <v>24</v>
      </c>
      <c r="H51" s="390"/>
      <c r="I51" s="416"/>
      <c r="J51" s="411"/>
      <c r="K51" s="411"/>
      <c r="L51" s="390"/>
      <c r="N51" s="390"/>
      <c r="O51" s="390"/>
      <c r="P51" s="390"/>
    </row>
    <row r="52" spans="1:18" x14ac:dyDescent="0.25">
      <c r="A52" s="414"/>
      <c r="B52" s="390"/>
      <c r="C52" s="410"/>
      <c r="D52" s="411"/>
      <c r="E52" s="392"/>
      <c r="F52" s="945"/>
      <c r="G52" s="416"/>
      <c r="H52" s="390"/>
      <c r="I52" s="416"/>
      <c r="J52" s="411"/>
      <c r="K52" s="411"/>
      <c r="L52" s="390"/>
    </row>
    <row r="53" spans="1:18" x14ac:dyDescent="0.25">
      <c r="A53" s="2"/>
      <c r="B53" s="2"/>
      <c r="C53" s="2"/>
      <c r="D53" s="3"/>
      <c r="E53" s="2"/>
      <c r="F53" s="946"/>
      <c r="G53" s="2"/>
      <c r="H53" s="2"/>
      <c r="I53" s="2"/>
      <c r="J53" s="2"/>
      <c r="K53" s="7"/>
      <c r="L53" s="7"/>
    </row>
    <row r="54" spans="1:18" x14ac:dyDescent="0.25">
      <c r="A54" s="417" t="s">
        <v>69</v>
      </c>
      <c r="B54" s="2"/>
      <c r="C54" s="2"/>
      <c r="D54" s="3"/>
      <c r="E54" s="2"/>
      <c r="F54" s="946"/>
      <c r="G54" s="2"/>
      <c r="H54" s="2"/>
      <c r="I54" s="2"/>
      <c r="J54" s="2"/>
      <c r="K54" s="7"/>
      <c r="L54" s="7"/>
    </row>
    <row r="55" spans="1:18" x14ac:dyDescent="0.25">
      <c r="A55" s="418" t="s">
        <v>158</v>
      </c>
      <c r="B55" s="2"/>
      <c r="C55" s="2"/>
      <c r="D55" s="3"/>
      <c r="E55" s="2"/>
      <c r="F55" s="946"/>
      <c r="G55" s="361"/>
      <c r="H55" s="2"/>
      <c r="I55" s="361"/>
      <c r="J55" s="2"/>
      <c r="K55" s="7"/>
      <c r="L55" s="7"/>
    </row>
    <row r="56" spans="1:18" x14ac:dyDescent="0.25">
      <c r="A56" s="419">
        <f>F64</f>
        <v>2.069</v>
      </c>
      <c r="B56" s="361" t="s">
        <v>159</v>
      </c>
      <c r="C56" s="361" t="s">
        <v>219</v>
      </c>
      <c r="D56" s="3"/>
      <c r="E56" s="2"/>
      <c r="F56" s="946"/>
      <c r="G56" s="2"/>
      <c r="H56" s="2"/>
      <c r="I56" s="2"/>
      <c r="J56" s="2"/>
      <c r="L56" s="7"/>
      <c r="Q56" s="391"/>
      <c r="R56" s="420"/>
    </row>
    <row r="57" spans="1:18" s="390" customFormat="1" x14ac:dyDescent="0.25">
      <c r="A57" s="419">
        <f>F70</f>
        <v>1.8320000000000001</v>
      </c>
      <c r="B57" s="361" t="s">
        <v>159</v>
      </c>
      <c r="C57" s="361" t="s">
        <v>220</v>
      </c>
      <c r="D57" s="3"/>
      <c r="E57" s="2"/>
      <c r="F57" s="946"/>
      <c r="G57" s="2"/>
      <c r="H57" s="2"/>
      <c r="I57" s="2"/>
      <c r="J57" s="2"/>
      <c r="L57" s="7"/>
      <c r="Q57" s="391"/>
      <c r="R57" s="420"/>
    </row>
    <row r="58" spans="1:18" x14ac:dyDescent="0.25">
      <c r="A58" s="419"/>
      <c r="B58" s="361"/>
      <c r="C58" s="361"/>
      <c r="D58" s="3"/>
      <c r="E58" s="2"/>
      <c r="F58" s="946"/>
      <c r="G58" s="2"/>
      <c r="H58" s="2"/>
      <c r="I58" s="2"/>
      <c r="J58" s="2"/>
      <c r="K58" s="7"/>
      <c r="L58" s="2"/>
    </row>
    <row r="59" spans="1:18" x14ac:dyDescent="0.25">
      <c r="A59" s="421" t="s">
        <v>160</v>
      </c>
      <c r="B59" s="422"/>
      <c r="C59" s="2"/>
      <c r="D59" s="2"/>
      <c r="E59" s="2"/>
      <c r="F59" s="946"/>
      <c r="G59" s="2"/>
      <c r="H59" s="2"/>
      <c r="I59" s="2"/>
      <c r="J59" s="2"/>
      <c r="K59" s="2"/>
      <c r="L59" s="2"/>
    </row>
    <row r="60" spans="1:18" x14ac:dyDescent="0.25">
      <c r="A60" s="423">
        <v>0.52300000000000002</v>
      </c>
      <c r="B60" s="424" t="s">
        <v>159</v>
      </c>
      <c r="C60" s="424" t="s">
        <v>161</v>
      </c>
      <c r="D60" s="78"/>
      <c r="E60" s="24"/>
      <c r="F60" s="947"/>
      <c r="G60" s="24"/>
      <c r="H60" s="24"/>
      <c r="I60" s="24"/>
      <c r="J60" s="24"/>
      <c r="K60" s="24"/>
      <c r="L60" s="24"/>
    </row>
    <row r="61" spans="1:18" x14ac:dyDescent="0.25">
      <c r="A61" s="419"/>
      <c r="B61" s="361"/>
      <c r="C61" s="361"/>
      <c r="D61" s="3"/>
      <c r="E61" s="2"/>
      <c r="F61" s="946"/>
      <c r="G61" s="2"/>
      <c r="H61" s="2"/>
      <c r="I61" s="2"/>
      <c r="J61" s="2"/>
      <c r="K61" s="7"/>
      <c r="L61" s="2"/>
    </row>
    <row r="62" spans="1:18" x14ac:dyDescent="0.25">
      <c r="A62" s="2" t="s">
        <v>222</v>
      </c>
      <c r="B62" s="2"/>
      <c r="C62" s="2"/>
      <c r="D62" s="3"/>
      <c r="E62" s="2"/>
      <c r="F62" s="946"/>
      <c r="G62" s="2"/>
      <c r="H62" s="2"/>
      <c r="I62" s="2"/>
      <c r="J62" s="2"/>
      <c r="K62" s="7"/>
      <c r="L62" s="7"/>
    </row>
    <row r="63" spans="1:18" x14ac:dyDescent="0.25">
      <c r="A63" s="419" t="s">
        <v>162</v>
      </c>
      <c r="B63" s="419" t="s">
        <v>163</v>
      </c>
      <c r="C63" s="419" t="s">
        <v>164</v>
      </c>
      <c r="D63" s="419" t="s">
        <v>165</v>
      </c>
      <c r="E63" s="419" t="s">
        <v>166</v>
      </c>
      <c r="F63" s="948"/>
      <c r="G63" s="419"/>
      <c r="H63" s="17"/>
      <c r="I63" s="419"/>
      <c r="J63" s="17"/>
      <c r="K63" s="7"/>
      <c r="L63" s="7"/>
    </row>
    <row r="64" spans="1:18" x14ac:dyDescent="0.25">
      <c r="A64" s="590">
        <v>2.2389999999999999</v>
      </c>
      <c r="B64" s="591">
        <v>0</v>
      </c>
      <c r="C64" s="591">
        <f>A64*1000</f>
        <v>2239</v>
      </c>
      <c r="D64" s="592">
        <f>D65*D66</f>
        <v>170.14400000000001</v>
      </c>
      <c r="E64" s="592">
        <f>C64-D64</f>
        <v>2068.8559999999998</v>
      </c>
      <c r="F64" s="949">
        <f>ROUND(E64/1000,3)</f>
        <v>2.069</v>
      </c>
      <c r="G64" s="2"/>
      <c r="H64" s="2"/>
      <c r="I64" s="2"/>
      <c r="J64" s="2"/>
      <c r="K64" s="391"/>
      <c r="L64" s="2"/>
    </row>
    <row r="65" spans="1:12" x14ac:dyDescent="0.25">
      <c r="A65" s="2"/>
      <c r="B65" s="2"/>
      <c r="C65" s="425" t="s">
        <v>167</v>
      </c>
      <c r="D65" s="361">
        <v>0.104</v>
      </c>
      <c r="E65" s="2"/>
      <c r="F65" s="946"/>
      <c r="G65" s="2"/>
      <c r="H65" s="426"/>
      <c r="I65" s="2"/>
      <c r="J65" s="426"/>
      <c r="K65" s="7"/>
      <c r="L65" s="361"/>
    </row>
    <row r="66" spans="1:12" x14ac:dyDescent="0.25">
      <c r="A66" s="2"/>
      <c r="B66" s="2"/>
      <c r="C66" s="425" t="s">
        <v>57</v>
      </c>
      <c r="D66" s="361">
        <v>1636</v>
      </c>
      <c r="E66" s="2"/>
      <c r="F66" s="946"/>
      <c r="G66" s="2"/>
      <c r="H66" s="426"/>
      <c r="I66" s="2"/>
      <c r="J66" s="426"/>
      <c r="K66" s="7"/>
    </row>
    <row r="67" spans="1:12" x14ac:dyDescent="0.25">
      <c r="A67" s="2"/>
      <c r="B67" s="2"/>
      <c r="C67" s="2"/>
      <c r="D67" s="3"/>
      <c r="E67" s="2"/>
      <c r="F67" s="946"/>
      <c r="G67" s="2"/>
      <c r="H67" s="426"/>
      <c r="I67" s="2"/>
      <c r="J67" s="426"/>
      <c r="K67" s="7"/>
    </row>
    <row r="68" spans="1:12" x14ac:dyDescent="0.25">
      <c r="A68" s="2" t="s">
        <v>221</v>
      </c>
      <c r="B68" s="2"/>
      <c r="C68" s="2"/>
      <c r="D68" s="3"/>
      <c r="E68" s="2"/>
      <c r="F68" s="946"/>
      <c r="G68" s="2"/>
      <c r="H68" s="17"/>
      <c r="I68" s="2"/>
      <c r="J68" s="17"/>
      <c r="K68" s="7"/>
    </row>
    <row r="69" spans="1:12" s="390" customFormat="1" x14ac:dyDescent="0.25">
      <c r="A69" s="419" t="s">
        <v>162</v>
      </c>
      <c r="B69" s="419" t="s">
        <v>163</v>
      </c>
      <c r="C69" s="419" t="s">
        <v>164</v>
      </c>
      <c r="D69" s="419" t="s">
        <v>165</v>
      </c>
      <c r="E69" s="419" t="s">
        <v>166</v>
      </c>
      <c r="F69" s="948"/>
      <c r="G69" s="419"/>
      <c r="H69" s="17"/>
      <c r="I69" s="419"/>
      <c r="J69" s="17"/>
      <c r="K69" s="7"/>
      <c r="L69" s="7"/>
    </row>
    <row r="70" spans="1:12" s="390" customFormat="1" x14ac:dyDescent="0.25">
      <c r="A70" s="590">
        <v>2.0019999999999998</v>
      </c>
      <c r="B70" s="591">
        <v>0</v>
      </c>
      <c r="C70" s="591">
        <f>A70*1000</f>
        <v>2001.9999999999998</v>
      </c>
      <c r="D70" s="592">
        <f>D71*D72</f>
        <v>170.14400000000001</v>
      </c>
      <c r="E70" s="592">
        <f>C70-D70</f>
        <v>1831.8559999999998</v>
      </c>
      <c r="F70" s="949">
        <f>ROUND(E70/1000,3)</f>
        <v>1.8320000000000001</v>
      </c>
      <c r="G70" s="2"/>
      <c r="H70" s="2"/>
      <c r="I70" s="2"/>
      <c r="J70" s="2"/>
      <c r="K70" s="391"/>
      <c r="L70" s="2"/>
    </row>
    <row r="71" spans="1:12" s="390" customFormat="1" x14ac:dyDescent="0.25">
      <c r="A71" s="2"/>
      <c r="B71" s="2"/>
      <c r="C71" s="425" t="s">
        <v>167</v>
      </c>
      <c r="D71" s="361">
        <v>0.104</v>
      </c>
      <c r="E71" s="2"/>
      <c r="F71" s="946"/>
      <c r="G71" s="2"/>
      <c r="H71" s="426"/>
      <c r="I71" s="2"/>
      <c r="J71" s="426"/>
      <c r="K71" s="7"/>
      <c r="L71" s="361"/>
    </row>
    <row r="72" spans="1:12" s="390" customFormat="1" x14ac:dyDescent="0.25">
      <c r="A72" s="2"/>
      <c r="B72" s="2"/>
      <c r="C72" s="425" t="s">
        <v>57</v>
      </c>
      <c r="D72" s="361">
        <v>1636</v>
      </c>
      <c r="E72" s="2"/>
      <c r="F72" s="946"/>
      <c r="G72" s="2"/>
      <c r="H72" s="426"/>
      <c r="I72" s="2"/>
      <c r="J72" s="426"/>
      <c r="K72" s="7"/>
    </row>
  </sheetData>
  <mergeCells count="16">
    <mergeCell ref="A4:P5"/>
    <mergeCell ref="B19:C19"/>
    <mergeCell ref="B22:C22"/>
    <mergeCell ref="B24:C24"/>
    <mergeCell ref="A28:C28"/>
    <mergeCell ref="P6:P8"/>
    <mergeCell ref="B10:C10"/>
    <mergeCell ref="B13:C13"/>
    <mergeCell ref="N6:O6"/>
    <mergeCell ref="M6:M8"/>
    <mergeCell ref="J7:L7"/>
    <mergeCell ref="F6:F8"/>
    <mergeCell ref="E6:E8"/>
    <mergeCell ref="D6:D8"/>
    <mergeCell ref="A6:A8"/>
    <mergeCell ref="G7:H7"/>
  </mergeCells>
  <pageMargins left="0.39370078740157483" right="0.39370078740157483" top="0.39370078740157483" bottom="0.39370078740157483" header="0.31496062992125984" footer="0.31496062992125984"/>
  <pageSetup paperSize="9" scale="4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A1400"/>
  <sheetViews>
    <sheetView view="pageBreakPreview" zoomScale="70" zoomScaleNormal="85" zoomScaleSheetLayoutView="70" workbookViewId="0">
      <selection activeCell="B21" sqref="B21"/>
    </sheetView>
  </sheetViews>
  <sheetFormatPr defaultRowHeight="15" x14ac:dyDescent="0.25"/>
  <cols>
    <col min="1" max="1" width="6.7109375" style="196" customWidth="1"/>
    <col min="2" max="2" width="6.42578125" style="196" customWidth="1"/>
    <col min="3" max="3" width="16.140625" style="196" customWidth="1"/>
    <col min="4" max="4" width="7" style="196" customWidth="1"/>
    <col min="5" max="5" width="9.5703125" style="196" customWidth="1"/>
    <col min="6" max="6" width="45.85546875" style="908" customWidth="1"/>
    <col min="7" max="7" width="7.85546875" style="50" customWidth="1"/>
    <col min="8" max="8" width="6.7109375" style="196" customWidth="1"/>
    <col min="9" max="9" width="5.7109375" style="196" customWidth="1"/>
    <col min="10" max="10" width="6.140625" style="196" customWidth="1"/>
    <col min="11" max="12" width="10.7109375" style="196" customWidth="1"/>
    <col min="13" max="13" width="9.85546875" style="196" customWidth="1"/>
    <col min="14" max="14" width="12.7109375" style="196" customWidth="1"/>
    <col min="15" max="16" width="10.5703125" style="196" customWidth="1"/>
    <col min="17" max="17" width="8" style="196" customWidth="1"/>
    <col min="18" max="19" width="8.7109375" style="196" customWidth="1"/>
    <col min="20" max="20" width="8.85546875" style="196" customWidth="1"/>
    <col min="21" max="21" width="6.28515625" style="196" customWidth="1"/>
    <col min="22" max="22" width="27.7109375" style="196" customWidth="1"/>
    <col min="23" max="23" width="9.140625" style="196"/>
    <col min="24" max="24" width="18.140625" style="196" bestFit="1" customWidth="1"/>
    <col min="25" max="25" width="9" style="196" customWidth="1"/>
    <col min="26" max="26" width="27" style="196" bestFit="1" customWidth="1"/>
    <col min="27" max="27" width="29.42578125" style="196" bestFit="1" customWidth="1"/>
    <col min="28" max="237" width="9.140625" style="196"/>
    <col min="238" max="238" width="6.7109375" style="196" customWidth="1"/>
    <col min="239" max="239" width="6.42578125" style="196" customWidth="1"/>
    <col min="240" max="240" width="13.5703125" style="196" customWidth="1"/>
    <col min="241" max="241" width="7" style="196" customWidth="1"/>
    <col min="242" max="242" width="9.5703125" style="196" customWidth="1"/>
    <col min="243" max="243" width="8.7109375" style="196" customWidth="1"/>
    <col min="244" max="244" width="7.85546875" style="196" customWidth="1"/>
    <col min="245" max="245" width="6.7109375" style="196" customWidth="1"/>
    <col min="246" max="246" width="5.7109375" style="196" customWidth="1"/>
    <col min="247" max="247" width="6.140625" style="196" customWidth="1"/>
    <col min="248" max="249" width="10.7109375" style="196" customWidth="1"/>
    <col min="250" max="250" width="9.85546875" style="196" customWidth="1"/>
    <col min="251" max="251" width="12.7109375" style="196" customWidth="1"/>
    <col min="252" max="254" width="10.5703125" style="196" customWidth="1"/>
    <col min="255" max="256" width="8" style="196" customWidth="1"/>
    <col min="257" max="260" width="8.7109375" style="196" customWidth="1"/>
    <col min="261" max="261" width="8.85546875" style="196" customWidth="1"/>
    <col min="262" max="262" width="6.28515625" style="196" customWidth="1"/>
    <col min="263" max="263" width="36.42578125" style="196" customWidth="1"/>
    <col min="264" max="264" width="9" style="196" customWidth="1"/>
    <col min="265" max="265" width="9.140625" style="196"/>
    <col min="266" max="266" width="18.140625" style="196" bestFit="1" customWidth="1"/>
    <col min="267" max="267" width="9" style="196" customWidth="1"/>
    <col min="268" max="271" width="4.85546875" style="196" customWidth="1"/>
    <col min="272" max="280" width="9.140625" style="196"/>
    <col min="281" max="281" width="20.42578125" style="196" customWidth="1"/>
    <col min="282" max="282" width="27" style="196" bestFit="1" customWidth="1"/>
    <col min="283" max="283" width="29.42578125" style="196" bestFit="1" customWidth="1"/>
    <col min="284" max="493" width="9.140625" style="196"/>
    <col min="494" max="494" width="6.7109375" style="196" customWidth="1"/>
    <col min="495" max="495" width="6.42578125" style="196" customWidth="1"/>
    <col min="496" max="496" width="13.5703125" style="196" customWidth="1"/>
    <col min="497" max="497" width="7" style="196" customWidth="1"/>
    <col min="498" max="498" width="9.5703125" style="196" customWidth="1"/>
    <col min="499" max="499" width="8.7109375" style="196" customWidth="1"/>
    <col min="500" max="500" width="7.85546875" style="196" customWidth="1"/>
    <col min="501" max="501" width="6.7109375" style="196" customWidth="1"/>
    <col min="502" max="502" width="5.7109375" style="196" customWidth="1"/>
    <col min="503" max="503" width="6.140625" style="196" customWidth="1"/>
    <col min="504" max="505" width="10.7109375" style="196" customWidth="1"/>
    <col min="506" max="506" width="9.85546875" style="196" customWidth="1"/>
    <col min="507" max="507" width="12.7109375" style="196" customWidth="1"/>
    <col min="508" max="510" width="10.5703125" style="196" customWidth="1"/>
    <col min="511" max="512" width="8" style="196" customWidth="1"/>
    <col min="513" max="516" width="8.7109375" style="196" customWidth="1"/>
    <col min="517" max="517" width="8.85546875" style="196" customWidth="1"/>
    <col min="518" max="518" width="6.28515625" style="196" customWidth="1"/>
    <col min="519" max="519" width="36.42578125" style="196" customWidth="1"/>
    <col min="520" max="520" width="9" style="196" customWidth="1"/>
    <col min="521" max="521" width="9.140625" style="196"/>
    <col min="522" max="522" width="18.140625" style="196" bestFit="1" customWidth="1"/>
    <col min="523" max="523" width="9" style="196" customWidth="1"/>
    <col min="524" max="527" width="4.85546875" style="196" customWidth="1"/>
    <col min="528" max="536" width="9.140625" style="196"/>
    <col min="537" max="537" width="20.42578125" style="196" customWidth="1"/>
    <col min="538" max="538" width="27" style="196" bestFit="1" customWidth="1"/>
    <col min="539" max="539" width="29.42578125" style="196" bestFit="1" customWidth="1"/>
    <col min="540" max="749" width="9.140625" style="196"/>
    <col min="750" max="750" width="6.7109375" style="196" customWidth="1"/>
    <col min="751" max="751" width="6.42578125" style="196" customWidth="1"/>
    <col min="752" max="752" width="13.5703125" style="196" customWidth="1"/>
    <col min="753" max="753" width="7" style="196" customWidth="1"/>
    <col min="754" max="754" width="9.5703125" style="196" customWidth="1"/>
    <col min="755" max="755" width="8.7109375" style="196" customWidth="1"/>
    <col min="756" max="756" width="7.85546875" style="196" customWidth="1"/>
    <col min="757" max="757" width="6.7109375" style="196" customWidth="1"/>
    <col min="758" max="758" width="5.7109375" style="196" customWidth="1"/>
    <col min="759" max="759" width="6.140625" style="196" customWidth="1"/>
    <col min="760" max="761" width="10.7109375" style="196" customWidth="1"/>
    <col min="762" max="762" width="9.85546875" style="196" customWidth="1"/>
    <col min="763" max="763" width="12.7109375" style="196" customWidth="1"/>
    <col min="764" max="766" width="10.5703125" style="196" customWidth="1"/>
    <col min="767" max="768" width="8" style="196" customWidth="1"/>
    <col min="769" max="772" width="8.7109375" style="196" customWidth="1"/>
    <col min="773" max="773" width="8.85546875" style="196" customWidth="1"/>
    <col min="774" max="774" width="6.28515625" style="196" customWidth="1"/>
    <col min="775" max="775" width="36.42578125" style="196" customWidth="1"/>
    <col min="776" max="776" width="9" style="196" customWidth="1"/>
    <col min="777" max="777" width="9.140625" style="196"/>
    <col min="778" max="778" width="18.140625" style="196" bestFit="1" customWidth="1"/>
    <col min="779" max="779" width="9" style="196" customWidth="1"/>
    <col min="780" max="783" width="4.85546875" style="196" customWidth="1"/>
    <col min="784" max="792" width="9.140625" style="196"/>
    <col min="793" max="793" width="20.42578125" style="196" customWidth="1"/>
    <col min="794" max="794" width="27" style="196" bestFit="1" customWidth="1"/>
    <col min="795" max="795" width="29.42578125" style="196" bestFit="1" customWidth="1"/>
    <col min="796" max="1005" width="9.140625" style="196"/>
    <col min="1006" max="1006" width="6.7109375" style="196" customWidth="1"/>
    <col min="1007" max="1007" width="6.42578125" style="196" customWidth="1"/>
    <col min="1008" max="1008" width="13.5703125" style="196" customWidth="1"/>
    <col min="1009" max="1009" width="7" style="196" customWidth="1"/>
    <col min="1010" max="1010" width="9.5703125" style="196" customWidth="1"/>
    <col min="1011" max="1011" width="8.7109375" style="196" customWidth="1"/>
    <col min="1012" max="1012" width="7.85546875" style="196" customWidth="1"/>
    <col min="1013" max="1013" width="6.7109375" style="196" customWidth="1"/>
    <col min="1014" max="1014" width="5.7109375" style="196" customWidth="1"/>
    <col min="1015" max="1015" width="6.140625" style="196" customWidth="1"/>
    <col min="1016" max="1017" width="10.7109375" style="196" customWidth="1"/>
    <col min="1018" max="1018" width="9.85546875" style="196" customWidth="1"/>
    <col min="1019" max="1019" width="12.7109375" style="196" customWidth="1"/>
    <col min="1020" max="1022" width="10.5703125" style="196" customWidth="1"/>
    <col min="1023" max="1024" width="8" style="196" customWidth="1"/>
    <col min="1025" max="1028" width="8.7109375" style="196" customWidth="1"/>
    <col min="1029" max="1029" width="8.85546875" style="196" customWidth="1"/>
    <col min="1030" max="1030" width="6.28515625" style="196" customWidth="1"/>
    <col min="1031" max="1031" width="36.42578125" style="196" customWidth="1"/>
    <col min="1032" max="1032" width="9" style="196" customWidth="1"/>
    <col min="1033" max="1033" width="9.140625" style="196"/>
    <col min="1034" max="1034" width="18.140625" style="196" bestFit="1" customWidth="1"/>
    <col min="1035" max="1035" width="9" style="196" customWidth="1"/>
    <col min="1036" max="1039" width="4.85546875" style="196" customWidth="1"/>
    <col min="1040" max="1048" width="9.140625" style="196"/>
    <col min="1049" max="1049" width="20.42578125" style="196" customWidth="1"/>
    <col min="1050" max="1050" width="27" style="196" bestFit="1" customWidth="1"/>
    <col min="1051" max="1051" width="29.42578125" style="196" bestFit="1" customWidth="1"/>
    <col min="1052" max="1261" width="9.140625" style="196"/>
    <col min="1262" max="1262" width="6.7109375" style="196" customWidth="1"/>
    <col min="1263" max="1263" width="6.42578125" style="196" customWidth="1"/>
    <col min="1264" max="1264" width="13.5703125" style="196" customWidth="1"/>
    <col min="1265" max="1265" width="7" style="196" customWidth="1"/>
    <col min="1266" max="1266" width="9.5703125" style="196" customWidth="1"/>
    <col min="1267" max="1267" width="8.7109375" style="196" customWidth="1"/>
    <col min="1268" max="1268" width="7.85546875" style="196" customWidth="1"/>
    <col min="1269" max="1269" width="6.7109375" style="196" customWidth="1"/>
    <col min="1270" max="1270" width="5.7109375" style="196" customWidth="1"/>
    <col min="1271" max="1271" width="6.140625" style="196" customWidth="1"/>
    <col min="1272" max="1273" width="10.7109375" style="196" customWidth="1"/>
    <col min="1274" max="1274" width="9.85546875" style="196" customWidth="1"/>
    <col min="1275" max="1275" width="12.7109375" style="196" customWidth="1"/>
    <col min="1276" max="1278" width="10.5703125" style="196" customWidth="1"/>
    <col min="1279" max="1280" width="8" style="196" customWidth="1"/>
    <col min="1281" max="1284" width="8.7109375" style="196" customWidth="1"/>
    <col min="1285" max="1285" width="8.85546875" style="196" customWidth="1"/>
    <col min="1286" max="1286" width="6.28515625" style="196" customWidth="1"/>
    <col min="1287" max="1287" width="36.42578125" style="196" customWidth="1"/>
    <col min="1288" max="1288" width="9" style="196" customWidth="1"/>
    <col min="1289" max="1289" width="9.140625" style="196"/>
    <col min="1290" max="1290" width="18.140625" style="196" bestFit="1" customWidth="1"/>
    <col min="1291" max="1291" width="9" style="196" customWidth="1"/>
    <col min="1292" max="1295" width="4.85546875" style="196" customWidth="1"/>
    <col min="1296" max="1304" width="9.140625" style="196"/>
    <col min="1305" max="1305" width="20.42578125" style="196" customWidth="1"/>
    <col min="1306" max="1306" width="27" style="196" bestFit="1" customWidth="1"/>
    <col min="1307" max="1307" width="29.42578125" style="196" bestFit="1" customWidth="1"/>
    <col min="1308" max="1517" width="9.140625" style="196"/>
    <col min="1518" max="1518" width="6.7109375" style="196" customWidth="1"/>
    <col min="1519" max="1519" width="6.42578125" style="196" customWidth="1"/>
    <col min="1520" max="1520" width="13.5703125" style="196" customWidth="1"/>
    <col min="1521" max="1521" width="7" style="196" customWidth="1"/>
    <col min="1522" max="1522" width="9.5703125" style="196" customWidth="1"/>
    <col min="1523" max="1523" width="8.7109375" style="196" customWidth="1"/>
    <col min="1524" max="1524" width="7.85546875" style="196" customWidth="1"/>
    <col min="1525" max="1525" width="6.7109375" style="196" customWidth="1"/>
    <col min="1526" max="1526" width="5.7109375" style="196" customWidth="1"/>
    <col min="1527" max="1527" width="6.140625" style="196" customWidth="1"/>
    <col min="1528" max="1529" width="10.7109375" style="196" customWidth="1"/>
    <col min="1530" max="1530" width="9.85546875" style="196" customWidth="1"/>
    <col min="1531" max="1531" width="12.7109375" style="196" customWidth="1"/>
    <col min="1532" max="1534" width="10.5703125" style="196" customWidth="1"/>
    <col min="1535" max="1536" width="8" style="196" customWidth="1"/>
    <col min="1537" max="1540" width="8.7109375" style="196" customWidth="1"/>
    <col min="1541" max="1541" width="8.85546875" style="196" customWidth="1"/>
    <col min="1542" max="1542" width="6.28515625" style="196" customWidth="1"/>
    <col min="1543" max="1543" width="36.42578125" style="196" customWidth="1"/>
    <col min="1544" max="1544" width="9" style="196" customWidth="1"/>
    <col min="1545" max="1545" width="9.140625" style="196"/>
    <col min="1546" max="1546" width="18.140625" style="196" bestFit="1" customWidth="1"/>
    <col min="1547" max="1547" width="9" style="196" customWidth="1"/>
    <col min="1548" max="1551" width="4.85546875" style="196" customWidth="1"/>
    <col min="1552" max="1560" width="9.140625" style="196"/>
    <col min="1561" max="1561" width="20.42578125" style="196" customWidth="1"/>
    <col min="1562" max="1562" width="27" style="196" bestFit="1" customWidth="1"/>
    <col min="1563" max="1563" width="29.42578125" style="196" bestFit="1" customWidth="1"/>
    <col min="1564" max="1773" width="9.140625" style="196"/>
    <col min="1774" max="1774" width="6.7109375" style="196" customWidth="1"/>
    <col min="1775" max="1775" width="6.42578125" style="196" customWidth="1"/>
    <col min="1776" max="1776" width="13.5703125" style="196" customWidth="1"/>
    <col min="1777" max="1777" width="7" style="196" customWidth="1"/>
    <col min="1778" max="1778" width="9.5703125" style="196" customWidth="1"/>
    <col min="1779" max="1779" width="8.7109375" style="196" customWidth="1"/>
    <col min="1780" max="1780" width="7.85546875" style="196" customWidth="1"/>
    <col min="1781" max="1781" width="6.7109375" style="196" customWidth="1"/>
    <col min="1782" max="1782" width="5.7109375" style="196" customWidth="1"/>
    <col min="1783" max="1783" width="6.140625" style="196" customWidth="1"/>
    <col min="1784" max="1785" width="10.7109375" style="196" customWidth="1"/>
    <col min="1786" max="1786" width="9.85546875" style="196" customWidth="1"/>
    <col min="1787" max="1787" width="12.7109375" style="196" customWidth="1"/>
    <col min="1788" max="1790" width="10.5703125" style="196" customWidth="1"/>
    <col min="1791" max="1792" width="8" style="196" customWidth="1"/>
    <col min="1793" max="1796" width="8.7109375" style="196" customWidth="1"/>
    <col min="1797" max="1797" width="8.85546875" style="196" customWidth="1"/>
    <col min="1798" max="1798" width="6.28515625" style="196" customWidth="1"/>
    <col min="1799" max="1799" width="36.42578125" style="196" customWidth="1"/>
    <col min="1800" max="1800" width="9" style="196" customWidth="1"/>
    <col min="1801" max="1801" width="9.140625" style="196"/>
    <col min="1802" max="1802" width="18.140625" style="196" bestFit="1" customWidth="1"/>
    <col min="1803" max="1803" width="9" style="196" customWidth="1"/>
    <col min="1804" max="1807" width="4.85546875" style="196" customWidth="1"/>
    <col min="1808" max="1816" width="9.140625" style="196"/>
    <col min="1817" max="1817" width="20.42578125" style="196" customWidth="1"/>
    <col min="1818" max="1818" width="27" style="196" bestFit="1" customWidth="1"/>
    <col min="1819" max="1819" width="29.42578125" style="196" bestFit="1" customWidth="1"/>
    <col min="1820" max="2029" width="9.140625" style="196"/>
    <col min="2030" max="2030" width="6.7109375" style="196" customWidth="1"/>
    <col min="2031" max="2031" width="6.42578125" style="196" customWidth="1"/>
    <col min="2032" max="2032" width="13.5703125" style="196" customWidth="1"/>
    <col min="2033" max="2033" width="7" style="196" customWidth="1"/>
    <col min="2034" max="2034" width="9.5703125" style="196" customWidth="1"/>
    <col min="2035" max="2035" width="8.7109375" style="196" customWidth="1"/>
    <col min="2036" max="2036" width="7.85546875" style="196" customWidth="1"/>
    <col min="2037" max="2037" width="6.7109375" style="196" customWidth="1"/>
    <col min="2038" max="2038" width="5.7109375" style="196" customWidth="1"/>
    <col min="2039" max="2039" width="6.140625" style="196" customWidth="1"/>
    <col min="2040" max="2041" width="10.7109375" style="196" customWidth="1"/>
    <col min="2042" max="2042" width="9.85546875" style="196" customWidth="1"/>
    <col min="2043" max="2043" width="12.7109375" style="196" customWidth="1"/>
    <col min="2044" max="2046" width="10.5703125" style="196" customWidth="1"/>
    <col min="2047" max="2048" width="8" style="196" customWidth="1"/>
    <col min="2049" max="2052" width="8.7109375" style="196" customWidth="1"/>
    <col min="2053" max="2053" width="8.85546875" style="196" customWidth="1"/>
    <col min="2054" max="2054" width="6.28515625" style="196" customWidth="1"/>
    <col min="2055" max="2055" width="36.42578125" style="196" customWidth="1"/>
    <col min="2056" max="2056" width="9" style="196" customWidth="1"/>
    <col min="2057" max="2057" width="9.140625" style="196"/>
    <col min="2058" max="2058" width="18.140625" style="196" bestFit="1" customWidth="1"/>
    <col min="2059" max="2059" width="9" style="196" customWidth="1"/>
    <col min="2060" max="2063" width="4.85546875" style="196" customWidth="1"/>
    <col min="2064" max="2072" width="9.140625" style="196"/>
    <col min="2073" max="2073" width="20.42578125" style="196" customWidth="1"/>
    <col min="2074" max="2074" width="27" style="196" bestFit="1" customWidth="1"/>
    <col min="2075" max="2075" width="29.42578125" style="196" bestFit="1" customWidth="1"/>
    <col min="2076" max="2285" width="9.140625" style="196"/>
    <col min="2286" max="2286" width="6.7109375" style="196" customWidth="1"/>
    <col min="2287" max="2287" width="6.42578125" style="196" customWidth="1"/>
    <col min="2288" max="2288" width="13.5703125" style="196" customWidth="1"/>
    <col min="2289" max="2289" width="7" style="196" customWidth="1"/>
    <col min="2290" max="2290" width="9.5703125" style="196" customWidth="1"/>
    <col min="2291" max="2291" width="8.7109375" style="196" customWidth="1"/>
    <col min="2292" max="2292" width="7.85546875" style="196" customWidth="1"/>
    <col min="2293" max="2293" width="6.7109375" style="196" customWidth="1"/>
    <col min="2294" max="2294" width="5.7109375" style="196" customWidth="1"/>
    <col min="2295" max="2295" width="6.140625" style="196" customWidth="1"/>
    <col min="2296" max="2297" width="10.7109375" style="196" customWidth="1"/>
    <col min="2298" max="2298" width="9.85546875" style="196" customWidth="1"/>
    <col min="2299" max="2299" width="12.7109375" style="196" customWidth="1"/>
    <col min="2300" max="2302" width="10.5703125" style="196" customWidth="1"/>
    <col min="2303" max="2304" width="8" style="196" customWidth="1"/>
    <col min="2305" max="2308" width="8.7109375" style="196" customWidth="1"/>
    <col min="2309" max="2309" width="8.85546875" style="196" customWidth="1"/>
    <col min="2310" max="2310" width="6.28515625" style="196" customWidth="1"/>
    <col min="2311" max="2311" width="36.42578125" style="196" customWidth="1"/>
    <col min="2312" max="2312" width="9" style="196" customWidth="1"/>
    <col min="2313" max="2313" width="9.140625" style="196"/>
    <col min="2314" max="2314" width="18.140625" style="196" bestFit="1" customWidth="1"/>
    <col min="2315" max="2315" width="9" style="196" customWidth="1"/>
    <col min="2316" max="2319" width="4.85546875" style="196" customWidth="1"/>
    <col min="2320" max="2328" width="9.140625" style="196"/>
    <col min="2329" max="2329" width="20.42578125" style="196" customWidth="1"/>
    <col min="2330" max="2330" width="27" style="196" bestFit="1" customWidth="1"/>
    <col min="2331" max="2331" width="29.42578125" style="196" bestFit="1" customWidth="1"/>
    <col min="2332" max="2541" width="9.140625" style="196"/>
    <col min="2542" max="2542" width="6.7109375" style="196" customWidth="1"/>
    <col min="2543" max="2543" width="6.42578125" style="196" customWidth="1"/>
    <col min="2544" max="2544" width="13.5703125" style="196" customWidth="1"/>
    <col min="2545" max="2545" width="7" style="196" customWidth="1"/>
    <col min="2546" max="2546" width="9.5703125" style="196" customWidth="1"/>
    <col min="2547" max="2547" width="8.7109375" style="196" customWidth="1"/>
    <col min="2548" max="2548" width="7.85546875" style="196" customWidth="1"/>
    <col min="2549" max="2549" width="6.7109375" style="196" customWidth="1"/>
    <col min="2550" max="2550" width="5.7109375" style="196" customWidth="1"/>
    <col min="2551" max="2551" width="6.140625" style="196" customWidth="1"/>
    <col min="2552" max="2553" width="10.7109375" style="196" customWidth="1"/>
    <col min="2554" max="2554" width="9.85546875" style="196" customWidth="1"/>
    <col min="2555" max="2555" width="12.7109375" style="196" customWidth="1"/>
    <col min="2556" max="2558" width="10.5703125" style="196" customWidth="1"/>
    <col min="2559" max="2560" width="8" style="196" customWidth="1"/>
    <col min="2561" max="2564" width="8.7109375" style="196" customWidth="1"/>
    <col min="2565" max="2565" width="8.85546875" style="196" customWidth="1"/>
    <col min="2566" max="2566" width="6.28515625" style="196" customWidth="1"/>
    <col min="2567" max="2567" width="36.42578125" style="196" customWidth="1"/>
    <col min="2568" max="2568" width="9" style="196" customWidth="1"/>
    <col min="2569" max="2569" width="9.140625" style="196"/>
    <col min="2570" max="2570" width="18.140625" style="196" bestFit="1" customWidth="1"/>
    <col min="2571" max="2571" width="9" style="196" customWidth="1"/>
    <col min="2572" max="2575" width="4.85546875" style="196" customWidth="1"/>
    <col min="2576" max="2584" width="9.140625" style="196"/>
    <col min="2585" max="2585" width="20.42578125" style="196" customWidth="1"/>
    <col min="2586" max="2586" width="27" style="196" bestFit="1" customWidth="1"/>
    <col min="2587" max="2587" width="29.42578125" style="196" bestFit="1" customWidth="1"/>
    <col min="2588" max="2797" width="9.140625" style="196"/>
    <col min="2798" max="2798" width="6.7109375" style="196" customWidth="1"/>
    <col min="2799" max="2799" width="6.42578125" style="196" customWidth="1"/>
    <col min="2800" max="2800" width="13.5703125" style="196" customWidth="1"/>
    <col min="2801" max="2801" width="7" style="196" customWidth="1"/>
    <col min="2802" max="2802" width="9.5703125" style="196" customWidth="1"/>
    <col min="2803" max="2803" width="8.7109375" style="196" customWidth="1"/>
    <col min="2804" max="2804" width="7.85546875" style="196" customWidth="1"/>
    <col min="2805" max="2805" width="6.7109375" style="196" customWidth="1"/>
    <col min="2806" max="2806" width="5.7109375" style="196" customWidth="1"/>
    <col min="2807" max="2807" width="6.140625" style="196" customWidth="1"/>
    <col min="2808" max="2809" width="10.7109375" style="196" customWidth="1"/>
    <col min="2810" max="2810" width="9.85546875" style="196" customWidth="1"/>
    <col min="2811" max="2811" width="12.7109375" style="196" customWidth="1"/>
    <col min="2812" max="2814" width="10.5703125" style="196" customWidth="1"/>
    <col min="2815" max="2816" width="8" style="196" customWidth="1"/>
    <col min="2817" max="2820" width="8.7109375" style="196" customWidth="1"/>
    <col min="2821" max="2821" width="8.85546875" style="196" customWidth="1"/>
    <col min="2822" max="2822" width="6.28515625" style="196" customWidth="1"/>
    <col min="2823" max="2823" width="36.42578125" style="196" customWidth="1"/>
    <col min="2824" max="2824" width="9" style="196" customWidth="1"/>
    <col min="2825" max="2825" width="9.140625" style="196"/>
    <col min="2826" max="2826" width="18.140625" style="196" bestFit="1" customWidth="1"/>
    <col min="2827" max="2827" width="9" style="196" customWidth="1"/>
    <col min="2828" max="2831" width="4.85546875" style="196" customWidth="1"/>
    <col min="2832" max="2840" width="9.140625" style="196"/>
    <col min="2841" max="2841" width="20.42578125" style="196" customWidth="1"/>
    <col min="2842" max="2842" width="27" style="196" bestFit="1" customWidth="1"/>
    <col min="2843" max="2843" width="29.42578125" style="196" bestFit="1" customWidth="1"/>
    <col min="2844" max="3053" width="9.140625" style="196"/>
    <col min="3054" max="3054" width="6.7109375" style="196" customWidth="1"/>
    <col min="3055" max="3055" width="6.42578125" style="196" customWidth="1"/>
    <col min="3056" max="3056" width="13.5703125" style="196" customWidth="1"/>
    <col min="3057" max="3057" width="7" style="196" customWidth="1"/>
    <col min="3058" max="3058" width="9.5703125" style="196" customWidth="1"/>
    <col min="3059" max="3059" width="8.7109375" style="196" customWidth="1"/>
    <col min="3060" max="3060" width="7.85546875" style="196" customWidth="1"/>
    <col min="3061" max="3061" width="6.7109375" style="196" customWidth="1"/>
    <col min="3062" max="3062" width="5.7109375" style="196" customWidth="1"/>
    <col min="3063" max="3063" width="6.140625" style="196" customWidth="1"/>
    <col min="3064" max="3065" width="10.7109375" style="196" customWidth="1"/>
    <col min="3066" max="3066" width="9.85546875" style="196" customWidth="1"/>
    <col min="3067" max="3067" width="12.7109375" style="196" customWidth="1"/>
    <col min="3068" max="3070" width="10.5703125" style="196" customWidth="1"/>
    <col min="3071" max="3072" width="8" style="196" customWidth="1"/>
    <col min="3073" max="3076" width="8.7109375" style="196" customWidth="1"/>
    <col min="3077" max="3077" width="8.85546875" style="196" customWidth="1"/>
    <col min="3078" max="3078" width="6.28515625" style="196" customWidth="1"/>
    <col min="3079" max="3079" width="36.42578125" style="196" customWidth="1"/>
    <col min="3080" max="3080" width="9" style="196" customWidth="1"/>
    <col min="3081" max="3081" width="9.140625" style="196"/>
    <col min="3082" max="3082" width="18.140625" style="196" bestFit="1" customWidth="1"/>
    <col min="3083" max="3083" width="9" style="196" customWidth="1"/>
    <col min="3084" max="3087" width="4.85546875" style="196" customWidth="1"/>
    <col min="3088" max="3096" width="9.140625" style="196"/>
    <col min="3097" max="3097" width="20.42578125" style="196" customWidth="1"/>
    <col min="3098" max="3098" width="27" style="196" bestFit="1" customWidth="1"/>
    <col min="3099" max="3099" width="29.42578125" style="196" bestFit="1" customWidth="1"/>
    <col min="3100" max="3309" width="9.140625" style="196"/>
    <col min="3310" max="3310" width="6.7109375" style="196" customWidth="1"/>
    <col min="3311" max="3311" width="6.42578125" style="196" customWidth="1"/>
    <col min="3312" max="3312" width="13.5703125" style="196" customWidth="1"/>
    <col min="3313" max="3313" width="7" style="196" customWidth="1"/>
    <col min="3314" max="3314" width="9.5703125" style="196" customWidth="1"/>
    <col min="3315" max="3315" width="8.7109375" style="196" customWidth="1"/>
    <col min="3316" max="3316" width="7.85546875" style="196" customWidth="1"/>
    <col min="3317" max="3317" width="6.7109375" style="196" customWidth="1"/>
    <col min="3318" max="3318" width="5.7109375" style="196" customWidth="1"/>
    <col min="3319" max="3319" width="6.140625" style="196" customWidth="1"/>
    <col min="3320" max="3321" width="10.7109375" style="196" customWidth="1"/>
    <col min="3322" max="3322" width="9.85546875" style="196" customWidth="1"/>
    <col min="3323" max="3323" width="12.7109375" style="196" customWidth="1"/>
    <col min="3324" max="3326" width="10.5703125" style="196" customWidth="1"/>
    <col min="3327" max="3328" width="8" style="196" customWidth="1"/>
    <col min="3329" max="3332" width="8.7109375" style="196" customWidth="1"/>
    <col min="3333" max="3333" width="8.85546875" style="196" customWidth="1"/>
    <col min="3334" max="3334" width="6.28515625" style="196" customWidth="1"/>
    <col min="3335" max="3335" width="36.42578125" style="196" customWidth="1"/>
    <col min="3336" max="3336" width="9" style="196" customWidth="1"/>
    <col min="3337" max="3337" width="9.140625" style="196"/>
    <col min="3338" max="3338" width="18.140625" style="196" bestFit="1" customWidth="1"/>
    <col min="3339" max="3339" width="9" style="196" customWidth="1"/>
    <col min="3340" max="3343" width="4.85546875" style="196" customWidth="1"/>
    <col min="3344" max="3352" width="9.140625" style="196"/>
    <col min="3353" max="3353" width="20.42578125" style="196" customWidth="1"/>
    <col min="3354" max="3354" width="27" style="196" bestFit="1" customWidth="1"/>
    <col min="3355" max="3355" width="29.42578125" style="196" bestFit="1" customWidth="1"/>
    <col min="3356" max="3565" width="9.140625" style="196"/>
    <col min="3566" max="3566" width="6.7109375" style="196" customWidth="1"/>
    <col min="3567" max="3567" width="6.42578125" style="196" customWidth="1"/>
    <col min="3568" max="3568" width="13.5703125" style="196" customWidth="1"/>
    <col min="3569" max="3569" width="7" style="196" customWidth="1"/>
    <col min="3570" max="3570" width="9.5703125" style="196" customWidth="1"/>
    <col min="3571" max="3571" width="8.7109375" style="196" customWidth="1"/>
    <col min="3572" max="3572" width="7.85546875" style="196" customWidth="1"/>
    <col min="3573" max="3573" width="6.7109375" style="196" customWidth="1"/>
    <col min="3574" max="3574" width="5.7109375" style="196" customWidth="1"/>
    <col min="3575" max="3575" width="6.140625" style="196" customWidth="1"/>
    <col min="3576" max="3577" width="10.7109375" style="196" customWidth="1"/>
    <col min="3578" max="3578" width="9.85546875" style="196" customWidth="1"/>
    <col min="3579" max="3579" width="12.7109375" style="196" customWidth="1"/>
    <col min="3580" max="3582" width="10.5703125" style="196" customWidth="1"/>
    <col min="3583" max="3584" width="8" style="196" customWidth="1"/>
    <col min="3585" max="3588" width="8.7109375" style="196" customWidth="1"/>
    <col min="3589" max="3589" width="8.85546875" style="196" customWidth="1"/>
    <col min="3590" max="3590" width="6.28515625" style="196" customWidth="1"/>
    <col min="3591" max="3591" width="36.42578125" style="196" customWidth="1"/>
    <col min="3592" max="3592" width="9" style="196" customWidth="1"/>
    <col min="3593" max="3593" width="9.140625" style="196"/>
    <col min="3594" max="3594" width="18.140625" style="196" bestFit="1" customWidth="1"/>
    <col min="3595" max="3595" width="9" style="196" customWidth="1"/>
    <col min="3596" max="3599" width="4.85546875" style="196" customWidth="1"/>
    <col min="3600" max="3608" width="9.140625" style="196"/>
    <col min="3609" max="3609" width="20.42578125" style="196" customWidth="1"/>
    <col min="3610" max="3610" width="27" style="196" bestFit="1" customWidth="1"/>
    <col min="3611" max="3611" width="29.42578125" style="196" bestFit="1" customWidth="1"/>
    <col min="3612" max="3821" width="9.140625" style="196"/>
    <col min="3822" max="3822" width="6.7109375" style="196" customWidth="1"/>
    <col min="3823" max="3823" width="6.42578125" style="196" customWidth="1"/>
    <col min="3824" max="3824" width="13.5703125" style="196" customWidth="1"/>
    <col min="3825" max="3825" width="7" style="196" customWidth="1"/>
    <col min="3826" max="3826" width="9.5703125" style="196" customWidth="1"/>
    <col min="3827" max="3827" width="8.7109375" style="196" customWidth="1"/>
    <col min="3828" max="3828" width="7.85546875" style="196" customWidth="1"/>
    <col min="3829" max="3829" width="6.7109375" style="196" customWidth="1"/>
    <col min="3830" max="3830" width="5.7109375" style="196" customWidth="1"/>
    <col min="3831" max="3831" width="6.140625" style="196" customWidth="1"/>
    <col min="3832" max="3833" width="10.7109375" style="196" customWidth="1"/>
    <col min="3834" max="3834" width="9.85546875" style="196" customWidth="1"/>
    <col min="3835" max="3835" width="12.7109375" style="196" customWidth="1"/>
    <col min="3836" max="3838" width="10.5703125" style="196" customWidth="1"/>
    <col min="3839" max="3840" width="8" style="196" customWidth="1"/>
    <col min="3841" max="3844" width="8.7109375" style="196" customWidth="1"/>
    <col min="3845" max="3845" width="8.85546875" style="196" customWidth="1"/>
    <col min="3846" max="3846" width="6.28515625" style="196" customWidth="1"/>
    <col min="3847" max="3847" width="36.42578125" style="196" customWidth="1"/>
    <col min="3848" max="3848" width="9" style="196" customWidth="1"/>
    <col min="3849" max="3849" width="9.140625" style="196"/>
    <col min="3850" max="3850" width="18.140625" style="196" bestFit="1" customWidth="1"/>
    <col min="3851" max="3851" width="9" style="196" customWidth="1"/>
    <col min="3852" max="3855" width="4.85546875" style="196" customWidth="1"/>
    <col min="3856" max="3864" width="9.140625" style="196"/>
    <col min="3865" max="3865" width="20.42578125" style="196" customWidth="1"/>
    <col min="3866" max="3866" width="27" style="196" bestFit="1" customWidth="1"/>
    <col min="3867" max="3867" width="29.42578125" style="196" bestFit="1" customWidth="1"/>
    <col min="3868" max="4077" width="9.140625" style="196"/>
    <col min="4078" max="4078" width="6.7109375" style="196" customWidth="1"/>
    <col min="4079" max="4079" width="6.42578125" style="196" customWidth="1"/>
    <col min="4080" max="4080" width="13.5703125" style="196" customWidth="1"/>
    <col min="4081" max="4081" width="7" style="196" customWidth="1"/>
    <col min="4082" max="4082" width="9.5703125" style="196" customWidth="1"/>
    <col min="4083" max="4083" width="8.7109375" style="196" customWidth="1"/>
    <col min="4084" max="4084" width="7.85546875" style="196" customWidth="1"/>
    <col min="4085" max="4085" width="6.7109375" style="196" customWidth="1"/>
    <col min="4086" max="4086" width="5.7109375" style="196" customWidth="1"/>
    <col min="4087" max="4087" width="6.140625" style="196" customWidth="1"/>
    <col min="4088" max="4089" width="10.7109375" style="196" customWidth="1"/>
    <col min="4090" max="4090" width="9.85546875" style="196" customWidth="1"/>
    <col min="4091" max="4091" width="12.7109375" style="196" customWidth="1"/>
    <col min="4092" max="4094" width="10.5703125" style="196" customWidth="1"/>
    <col min="4095" max="4096" width="8" style="196" customWidth="1"/>
    <col min="4097" max="4100" width="8.7109375" style="196" customWidth="1"/>
    <col min="4101" max="4101" width="8.85546875" style="196" customWidth="1"/>
    <col min="4102" max="4102" width="6.28515625" style="196" customWidth="1"/>
    <col min="4103" max="4103" width="36.42578125" style="196" customWidth="1"/>
    <col min="4104" max="4104" width="9" style="196" customWidth="1"/>
    <col min="4105" max="4105" width="9.140625" style="196"/>
    <col min="4106" max="4106" width="18.140625" style="196" bestFit="1" customWidth="1"/>
    <col min="4107" max="4107" width="9" style="196" customWidth="1"/>
    <col min="4108" max="4111" width="4.85546875" style="196" customWidth="1"/>
    <col min="4112" max="4120" width="9.140625" style="196"/>
    <col min="4121" max="4121" width="20.42578125" style="196" customWidth="1"/>
    <col min="4122" max="4122" width="27" style="196" bestFit="1" customWidth="1"/>
    <col min="4123" max="4123" width="29.42578125" style="196" bestFit="1" customWidth="1"/>
    <col min="4124" max="4333" width="9.140625" style="196"/>
    <col min="4334" max="4334" width="6.7109375" style="196" customWidth="1"/>
    <col min="4335" max="4335" width="6.42578125" style="196" customWidth="1"/>
    <col min="4336" max="4336" width="13.5703125" style="196" customWidth="1"/>
    <col min="4337" max="4337" width="7" style="196" customWidth="1"/>
    <col min="4338" max="4338" width="9.5703125" style="196" customWidth="1"/>
    <col min="4339" max="4339" width="8.7109375" style="196" customWidth="1"/>
    <col min="4340" max="4340" width="7.85546875" style="196" customWidth="1"/>
    <col min="4341" max="4341" width="6.7109375" style="196" customWidth="1"/>
    <col min="4342" max="4342" width="5.7109375" style="196" customWidth="1"/>
    <col min="4343" max="4343" width="6.140625" style="196" customWidth="1"/>
    <col min="4344" max="4345" width="10.7109375" style="196" customWidth="1"/>
    <col min="4346" max="4346" width="9.85546875" style="196" customWidth="1"/>
    <col min="4347" max="4347" width="12.7109375" style="196" customWidth="1"/>
    <col min="4348" max="4350" width="10.5703125" style="196" customWidth="1"/>
    <col min="4351" max="4352" width="8" style="196" customWidth="1"/>
    <col min="4353" max="4356" width="8.7109375" style="196" customWidth="1"/>
    <col min="4357" max="4357" width="8.85546875" style="196" customWidth="1"/>
    <col min="4358" max="4358" width="6.28515625" style="196" customWidth="1"/>
    <col min="4359" max="4359" width="36.42578125" style="196" customWidth="1"/>
    <col min="4360" max="4360" width="9" style="196" customWidth="1"/>
    <col min="4361" max="4361" width="9.140625" style="196"/>
    <col min="4362" max="4362" width="18.140625" style="196" bestFit="1" customWidth="1"/>
    <col min="4363" max="4363" width="9" style="196" customWidth="1"/>
    <col min="4364" max="4367" width="4.85546875" style="196" customWidth="1"/>
    <col min="4368" max="4376" width="9.140625" style="196"/>
    <col min="4377" max="4377" width="20.42578125" style="196" customWidth="1"/>
    <col min="4378" max="4378" width="27" style="196" bestFit="1" customWidth="1"/>
    <col min="4379" max="4379" width="29.42578125" style="196" bestFit="1" customWidth="1"/>
    <col min="4380" max="4589" width="9.140625" style="196"/>
    <col min="4590" max="4590" width="6.7109375" style="196" customWidth="1"/>
    <col min="4591" max="4591" width="6.42578125" style="196" customWidth="1"/>
    <col min="4592" max="4592" width="13.5703125" style="196" customWidth="1"/>
    <col min="4593" max="4593" width="7" style="196" customWidth="1"/>
    <col min="4594" max="4594" width="9.5703125" style="196" customWidth="1"/>
    <col min="4595" max="4595" width="8.7109375" style="196" customWidth="1"/>
    <col min="4596" max="4596" width="7.85546875" style="196" customWidth="1"/>
    <col min="4597" max="4597" width="6.7109375" style="196" customWidth="1"/>
    <col min="4598" max="4598" width="5.7109375" style="196" customWidth="1"/>
    <col min="4599" max="4599" width="6.140625" style="196" customWidth="1"/>
    <col min="4600" max="4601" width="10.7109375" style="196" customWidth="1"/>
    <col min="4602" max="4602" width="9.85546875" style="196" customWidth="1"/>
    <col min="4603" max="4603" width="12.7109375" style="196" customWidth="1"/>
    <col min="4604" max="4606" width="10.5703125" style="196" customWidth="1"/>
    <col min="4607" max="4608" width="8" style="196" customWidth="1"/>
    <col min="4609" max="4612" width="8.7109375" style="196" customWidth="1"/>
    <col min="4613" max="4613" width="8.85546875" style="196" customWidth="1"/>
    <col min="4614" max="4614" width="6.28515625" style="196" customWidth="1"/>
    <col min="4615" max="4615" width="36.42578125" style="196" customWidth="1"/>
    <col min="4616" max="4616" width="9" style="196" customWidth="1"/>
    <col min="4617" max="4617" width="9.140625" style="196"/>
    <col min="4618" max="4618" width="18.140625" style="196" bestFit="1" customWidth="1"/>
    <col min="4619" max="4619" width="9" style="196" customWidth="1"/>
    <col min="4620" max="4623" width="4.85546875" style="196" customWidth="1"/>
    <col min="4624" max="4632" width="9.140625" style="196"/>
    <col min="4633" max="4633" width="20.42578125" style="196" customWidth="1"/>
    <col min="4634" max="4634" width="27" style="196" bestFit="1" customWidth="1"/>
    <col min="4635" max="4635" width="29.42578125" style="196" bestFit="1" customWidth="1"/>
    <col min="4636" max="4845" width="9.140625" style="196"/>
    <col min="4846" max="4846" width="6.7109375" style="196" customWidth="1"/>
    <col min="4847" max="4847" width="6.42578125" style="196" customWidth="1"/>
    <col min="4848" max="4848" width="13.5703125" style="196" customWidth="1"/>
    <col min="4849" max="4849" width="7" style="196" customWidth="1"/>
    <col min="4850" max="4850" width="9.5703125" style="196" customWidth="1"/>
    <col min="4851" max="4851" width="8.7109375" style="196" customWidth="1"/>
    <col min="4852" max="4852" width="7.85546875" style="196" customWidth="1"/>
    <col min="4853" max="4853" width="6.7109375" style="196" customWidth="1"/>
    <col min="4854" max="4854" width="5.7109375" style="196" customWidth="1"/>
    <col min="4855" max="4855" width="6.140625" style="196" customWidth="1"/>
    <col min="4856" max="4857" width="10.7109375" style="196" customWidth="1"/>
    <col min="4858" max="4858" width="9.85546875" style="196" customWidth="1"/>
    <col min="4859" max="4859" width="12.7109375" style="196" customWidth="1"/>
    <col min="4860" max="4862" width="10.5703125" style="196" customWidth="1"/>
    <col min="4863" max="4864" width="8" style="196" customWidth="1"/>
    <col min="4865" max="4868" width="8.7109375" style="196" customWidth="1"/>
    <col min="4869" max="4869" width="8.85546875" style="196" customWidth="1"/>
    <col min="4870" max="4870" width="6.28515625" style="196" customWidth="1"/>
    <col min="4871" max="4871" width="36.42578125" style="196" customWidth="1"/>
    <col min="4872" max="4872" width="9" style="196" customWidth="1"/>
    <col min="4873" max="4873" width="9.140625" style="196"/>
    <col min="4874" max="4874" width="18.140625" style="196" bestFit="1" customWidth="1"/>
    <col min="4875" max="4875" width="9" style="196" customWidth="1"/>
    <col min="4876" max="4879" width="4.85546875" style="196" customWidth="1"/>
    <col min="4880" max="4888" width="9.140625" style="196"/>
    <col min="4889" max="4889" width="20.42578125" style="196" customWidth="1"/>
    <col min="4890" max="4890" width="27" style="196" bestFit="1" customWidth="1"/>
    <col min="4891" max="4891" width="29.42578125" style="196" bestFit="1" customWidth="1"/>
    <col min="4892" max="5101" width="9.140625" style="196"/>
    <col min="5102" max="5102" width="6.7109375" style="196" customWidth="1"/>
    <col min="5103" max="5103" width="6.42578125" style="196" customWidth="1"/>
    <col min="5104" max="5104" width="13.5703125" style="196" customWidth="1"/>
    <col min="5105" max="5105" width="7" style="196" customWidth="1"/>
    <col min="5106" max="5106" width="9.5703125" style="196" customWidth="1"/>
    <col min="5107" max="5107" width="8.7109375" style="196" customWidth="1"/>
    <col min="5108" max="5108" width="7.85546875" style="196" customWidth="1"/>
    <col min="5109" max="5109" width="6.7109375" style="196" customWidth="1"/>
    <col min="5110" max="5110" width="5.7109375" style="196" customWidth="1"/>
    <col min="5111" max="5111" width="6.140625" style="196" customWidth="1"/>
    <col min="5112" max="5113" width="10.7109375" style="196" customWidth="1"/>
    <col min="5114" max="5114" width="9.85546875" style="196" customWidth="1"/>
    <col min="5115" max="5115" width="12.7109375" style="196" customWidth="1"/>
    <col min="5116" max="5118" width="10.5703125" style="196" customWidth="1"/>
    <col min="5119" max="5120" width="8" style="196" customWidth="1"/>
    <col min="5121" max="5124" width="8.7109375" style="196" customWidth="1"/>
    <col min="5125" max="5125" width="8.85546875" style="196" customWidth="1"/>
    <col min="5126" max="5126" width="6.28515625" style="196" customWidth="1"/>
    <col min="5127" max="5127" width="36.42578125" style="196" customWidth="1"/>
    <col min="5128" max="5128" width="9" style="196" customWidth="1"/>
    <col min="5129" max="5129" width="9.140625" style="196"/>
    <col min="5130" max="5130" width="18.140625" style="196" bestFit="1" customWidth="1"/>
    <col min="5131" max="5131" width="9" style="196" customWidth="1"/>
    <col min="5132" max="5135" width="4.85546875" style="196" customWidth="1"/>
    <col min="5136" max="5144" width="9.140625" style="196"/>
    <col min="5145" max="5145" width="20.42578125" style="196" customWidth="1"/>
    <col min="5146" max="5146" width="27" style="196" bestFit="1" customWidth="1"/>
    <col min="5147" max="5147" width="29.42578125" style="196" bestFit="1" customWidth="1"/>
    <col min="5148" max="5357" width="9.140625" style="196"/>
    <col min="5358" max="5358" width="6.7109375" style="196" customWidth="1"/>
    <col min="5359" max="5359" width="6.42578125" style="196" customWidth="1"/>
    <col min="5360" max="5360" width="13.5703125" style="196" customWidth="1"/>
    <col min="5361" max="5361" width="7" style="196" customWidth="1"/>
    <col min="5362" max="5362" width="9.5703125" style="196" customWidth="1"/>
    <col min="5363" max="5363" width="8.7109375" style="196" customWidth="1"/>
    <col min="5364" max="5364" width="7.85546875" style="196" customWidth="1"/>
    <col min="5365" max="5365" width="6.7109375" style="196" customWidth="1"/>
    <col min="5366" max="5366" width="5.7109375" style="196" customWidth="1"/>
    <col min="5367" max="5367" width="6.140625" style="196" customWidth="1"/>
    <col min="5368" max="5369" width="10.7109375" style="196" customWidth="1"/>
    <col min="5370" max="5370" width="9.85546875" style="196" customWidth="1"/>
    <col min="5371" max="5371" width="12.7109375" style="196" customWidth="1"/>
    <col min="5372" max="5374" width="10.5703125" style="196" customWidth="1"/>
    <col min="5375" max="5376" width="8" style="196" customWidth="1"/>
    <col min="5377" max="5380" width="8.7109375" style="196" customWidth="1"/>
    <col min="5381" max="5381" width="8.85546875" style="196" customWidth="1"/>
    <col min="5382" max="5382" width="6.28515625" style="196" customWidth="1"/>
    <col min="5383" max="5383" width="36.42578125" style="196" customWidth="1"/>
    <col min="5384" max="5384" width="9" style="196" customWidth="1"/>
    <col min="5385" max="5385" width="9.140625" style="196"/>
    <col min="5386" max="5386" width="18.140625" style="196" bestFit="1" customWidth="1"/>
    <col min="5387" max="5387" width="9" style="196" customWidth="1"/>
    <col min="5388" max="5391" width="4.85546875" style="196" customWidth="1"/>
    <col min="5392" max="5400" width="9.140625" style="196"/>
    <col min="5401" max="5401" width="20.42578125" style="196" customWidth="1"/>
    <col min="5402" max="5402" width="27" style="196" bestFit="1" customWidth="1"/>
    <col min="5403" max="5403" width="29.42578125" style="196" bestFit="1" customWidth="1"/>
    <col min="5404" max="5613" width="9.140625" style="196"/>
    <col min="5614" max="5614" width="6.7109375" style="196" customWidth="1"/>
    <col min="5615" max="5615" width="6.42578125" style="196" customWidth="1"/>
    <col min="5616" max="5616" width="13.5703125" style="196" customWidth="1"/>
    <col min="5617" max="5617" width="7" style="196" customWidth="1"/>
    <col min="5618" max="5618" width="9.5703125" style="196" customWidth="1"/>
    <col min="5619" max="5619" width="8.7109375" style="196" customWidth="1"/>
    <col min="5620" max="5620" width="7.85546875" style="196" customWidth="1"/>
    <col min="5621" max="5621" width="6.7109375" style="196" customWidth="1"/>
    <col min="5622" max="5622" width="5.7109375" style="196" customWidth="1"/>
    <col min="5623" max="5623" width="6.140625" style="196" customWidth="1"/>
    <col min="5624" max="5625" width="10.7109375" style="196" customWidth="1"/>
    <col min="5626" max="5626" width="9.85546875" style="196" customWidth="1"/>
    <col min="5627" max="5627" width="12.7109375" style="196" customWidth="1"/>
    <col min="5628" max="5630" width="10.5703125" style="196" customWidth="1"/>
    <col min="5631" max="5632" width="8" style="196" customWidth="1"/>
    <col min="5633" max="5636" width="8.7109375" style="196" customWidth="1"/>
    <col min="5637" max="5637" width="8.85546875" style="196" customWidth="1"/>
    <col min="5638" max="5638" width="6.28515625" style="196" customWidth="1"/>
    <col min="5639" max="5639" width="36.42578125" style="196" customWidth="1"/>
    <col min="5640" max="5640" width="9" style="196" customWidth="1"/>
    <col min="5641" max="5641" width="9.140625" style="196"/>
    <col min="5642" max="5642" width="18.140625" style="196" bestFit="1" customWidth="1"/>
    <col min="5643" max="5643" width="9" style="196" customWidth="1"/>
    <col min="5644" max="5647" width="4.85546875" style="196" customWidth="1"/>
    <col min="5648" max="5656" width="9.140625" style="196"/>
    <col min="5657" max="5657" width="20.42578125" style="196" customWidth="1"/>
    <col min="5658" max="5658" width="27" style="196" bestFit="1" customWidth="1"/>
    <col min="5659" max="5659" width="29.42578125" style="196" bestFit="1" customWidth="1"/>
    <col min="5660" max="5869" width="9.140625" style="196"/>
    <col min="5870" max="5870" width="6.7109375" style="196" customWidth="1"/>
    <col min="5871" max="5871" width="6.42578125" style="196" customWidth="1"/>
    <col min="5872" max="5872" width="13.5703125" style="196" customWidth="1"/>
    <col min="5873" max="5873" width="7" style="196" customWidth="1"/>
    <col min="5874" max="5874" width="9.5703125" style="196" customWidth="1"/>
    <col min="5875" max="5875" width="8.7109375" style="196" customWidth="1"/>
    <col min="5876" max="5876" width="7.85546875" style="196" customWidth="1"/>
    <col min="5877" max="5877" width="6.7109375" style="196" customWidth="1"/>
    <col min="5878" max="5878" width="5.7109375" style="196" customWidth="1"/>
    <col min="5879" max="5879" width="6.140625" style="196" customWidth="1"/>
    <col min="5880" max="5881" width="10.7109375" style="196" customWidth="1"/>
    <col min="5882" max="5882" width="9.85546875" style="196" customWidth="1"/>
    <col min="5883" max="5883" width="12.7109375" style="196" customWidth="1"/>
    <col min="5884" max="5886" width="10.5703125" style="196" customWidth="1"/>
    <col min="5887" max="5888" width="8" style="196" customWidth="1"/>
    <col min="5889" max="5892" width="8.7109375" style="196" customWidth="1"/>
    <col min="5893" max="5893" width="8.85546875" style="196" customWidth="1"/>
    <col min="5894" max="5894" width="6.28515625" style="196" customWidth="1"/>
    <col min="5895" max="5895" width="36.42578125" style="196" customWidth="1"/>
    <col min="5896" max="5896" width="9" style="196" customWidth="1"/>
    <col min="5897" max="5897" width="9.140625" style="196"/>
    <col min="5898" max="5898" width="18.140625" style="196" bestFit="1" customWidth="1"/>
    <col min="5899" max="5899" width="9" style="196" customWidth="1"/>
    <col min="5900" max="5903" width="4.85546875" style="196" customWidth="1"/>
    <col min="5904" max="5912" width="9.140625" style="196"/>
    <col min="5913" max="5913" width="20.42578125" style="196" customWidth="1"/>
    <col min="5914" max="5914" width="27" style="196" bestFit="1" customWidth="1"/>
    <col min="5915" max="5915" width="29.42578125" style="196" bestFit="1" customWidth="1"/>
    <col min="5916" max="6125" width="9.140625" style="196"/>
    <col min="6126" max="6126" width="6.7109375" style="196" customWidth="1"/>
    <col min="6127" max="6127" width="6.42578125" style="196" customWidth="1"/>
    <col min="6128" max="6128" width="13.5703125" style="196" customWidth="1"/>
    <col min="6129" max="6129" width="7" style="196" customWidth="1"/>
    <col min="6130" max="6130" width="9.5703125" style="196" customWidth="1"/>
    <col min="6131" max="6131" width="8.7109375" style="196" customWidth="1"/>
    <col min="6132" max="6132" width="7.85546875" style="196" customWidth="1"/>
    <col min="6133" max="6133" width="6.7109375" style="196" customWidth="1"/>
    <col min="6134" max="6134" width="5.7109375" style="196" customWidth="1"/>
    <col min="6135" max="6135" width="6.140625" style="196" customWidth="1"/>
    <col min="6136" max="6137" width="10.7109375" style="196" customWidth="1"/>
    <col min="6138" max="6138" width="9.85546875" style="196" customWidth="1"/>
    <col min="6139" max="6139" width="12.7109375" style="196" customWidth="1"/>
    <col min="6140" max="6142" width="10.5703125" style="196" customWidth="1"/>
    <col min="6143" max="6144" width="8" style="196" customWidth="1"/>
    <col min="6145" max="6148" width="8.7109375" style="196" customWidth="1"/>
    <col min="6149" max="6149" width="8.85546875" style="196" customWidth="1"/>
    <col min="6150" max="6150" width="6.28515625" style="196" customWidth="1"/>
    <col min="6151" max="6151" width="36.42578125" style="196" customWidth="1"/>
    <col min="6152" max="6152" width="9" style="196" customWidth="1"/>
    <col min="6153" max="6153" width="9.140625" style="196"/>
    <col min="6154" max="6154" width="18.140625" style="196" bestFit="1" customWidth="1"/>
    <col min="6155" max="6155" width="9" style="196" customWidth="1"/>
    <col min="6156" max="6159" width="4.85546875" style="196" customWidth="1"/>
    <col min="6160" max="6168" width="9.140625" style="196"/>
    <col min="6169" max="6169" width="20.42578125" style="196" customWidth="1"/>
    <col min="6170" max="6170" width="27" style="196" bestFit="1" customWidth="1"/>
    <col min="6171" max="6171" width="29.42578125" style="196" bestFit="1" customWidth="1"/>
    <col min="6172" max="6381" width="9.140625" style="196"/>
    <col min="6382" max="6382" width="6.7109375" style="196" customWidth="1"/>
    <col min="6383" max="6383" width="6.42578125" style="196" customWidth="1"/>
    <col min="6384" max="6384" width="13.5703125" style="196" customWidth="1"/>
    <col min="6385" max="6385" width="7" style="196" customWidth="1"/>
    <col min="6386" max="6386" width="9.5703125" style="196" customWidth="1"/>
    <col min="6387" max="6387" width="8.7109375" style="196" customWidth="1"/>
    <col min="6388" max="6388" width="7.85546875" style="196" customWidth="1"/>
    <col min="6389" max="6389" width="6.7109375" style="196" customWidth="1"/>
    <col min="6390" max="6390" width="5.7109375" style="196" customWidth="1"/>
    <col min="6391" max="6391" width="6.140625" style="196" customWidth="1"/>
    <col min="6392" max="6393" width="10.7109375" style="196" customWidth="1"/>
    <col min="6394" max="6394" width="9.85546875" style="196" customWidth="1"/>
    <col min="6395" max="6395" width="12.7109375" style="196" customWidth="1"/>
    <col min="6396" max="6398" width="10.5703125" style="196" customWidth="1"/>
    <col min="6399" max="6400" width="8" style="196" customWidth="1"/>
    <col min="6401" max="6404" width="8.7109375" style="196" customWidth="1"/>
    <col min="6405" max="6405" width="8.85546875" style="196" customWidth="1"/>
    <col min="6406" max="6406" width="6.28515625" style="196" customWidth="1"/>
    <col min="6407" max="6407" width="36.42578125" style="196" customWidth="1"/>
    <col min="6408" max="6408" width="9" style="196" customWidth="1"/>
    <col min="6409" max="6409" width="9.140625" style="196"/>
    <col min="6410" max="6410" width="18.140625" style="196" bestFit="1" customWidth="1"/>
    <col min="6411" max="6411" width="9" style="196" customWidth="1"/>
    <col min="6412" max="6415" width="4.85546875" style="196" customWidth="1"/>
    <col min="6416" max="6424" width="9.140625" style="196"/>
    <col min="6425" max="6425" width="20.42578125" style="196" customWidth="1"/>
    <col min="6426" max="6426" width="27" style="196" bestFit="1" customWidth="1"/>
    <col min="6427" max="6427" width="29.42578125" style="196" bestFit="1" customWidth="1"/>
    <col min="6428" max="6637" width="9.140625" style="196"/>
    <col min="6638" max="6638" width="6.7109375" style="196" customWidth="1"/>
    <col min="6639" max="6639" width="6.42578125" style="196" customWidth="1"/>
    <col min="6640" max="6640" width="13.5703125" style="196" customWidth="1"/>
    <col min="6641" max="6641" width="7" style="196" customWidth="1"/>
    <col min="6642" max="6642" width="9.5703125" style="196" customWidth="1"/>
    <col min="6643" max="6643" width="8.7109375" style="196" customWidth="1"/>
    <col min="6644" max="6644" width="7.85546875" style="196" customWidth="1"/>
    <col min="6645" max="6645" width="6.7109375" style="196" customWidth="1"/>
    <col min="6646" max="6646" width="5.7109375" style="196" customWidth="1"/>
    <col min="6647" max="6647" width="6.140625" style="196" customWidth="1"/>
    <col min="6648" max="6649" width="10.7109375" style="196" customWidth="1"/>
    <col min="6650" max="6650" width="9.85546875" style="196" customWidth="1"/>
    <col min="6651" max="6651" width="12.7109375" style="196" customWidth="1"/>
    <col min="6652" max="6654" width="10.5703125" style="196" customWidth="1"/>
    <col min="6655" max="6656" width="8" style="196" customWidth="1"/>
    <col min="6657" max="6660" width="8.7109375" style="196" customWidth="1"/>
    <col min="6661" max="6661" width="8.85546875" style="196" customWidth="1"/>
    <col min="6662" max="6662" width="6.28515625" style="196" customWidth="1"/>
    <col min="6663" max="6663" width="36.42578125" style="196" customWidth="1"/>
    <col min="6664" max="6664" width="9" style="196" customWidth="1"/>
    <col min="6665" max="6665" width="9.140625" style="196"/>
    <col min="6666" max="6666" width="18.140625" style="196" bestFit="1" customWidth="1"/>
    <col min="6667" max="6667" width="9" style="196" customWidth="1"/>
    <col min="6668" max="6671" width="4.85546875" style="196" customWidth="1"/>
    <col min="6672" max="6680" width="9.140625" style="196"/>
    <col min="6681" max="6681" width="20.42578125" style="196" customWidth="1"/>
    <col min="6682" max="6682" width="27" style="196" bestFit="1" customWidth="1"/>
    <col min="6683" max="6683" width="29.42578125" style="196" bestFit="1" customWidth="1"/>
    <col min="6684" max="6893" width="9.140625" style="196"/>
    <col min="6894" max="6894" width="6.7109375" style="196" customWidth="1"/>
    <col min="6895" max="6895" width="6.42578125" style="196" customWidth="1"/>
    <col min="6896" max="6896" width="13.5703125" style="196" customWidth="1"/>
    <col min="6897" max="6897" width="7" style="196" customWidth="1"/>
    <col min="6898" max="6898" width="9.5703125" style="196" customWidth="1"/>
    <col min="6899" max="6899" width="8.7109375" style="196" customWidth="1"/>
    <col min="6900" max="6900" width="7.85546875" style="196" customWidth="1"/>
    <col min="6901" max="6901" width="6.7109375" style="196" customWidth="1"/>
    <col min="6902" max="6902" width="5.7109375" style="196" customWidth="1"/>
    <col min="6903" max="6903" width="6.140625" style="196" customWidth="1"/>
    <col min="6904" max="6905" width="10.7109375" style="196" customWidth="1"/>
    <col min="6906" max="6906" width="9.85546875" style="196" customWidth="1"/>
    <col min="6907" max="6907" width="12.7109375" style="196" customWidth="1"/>
    <col min="6908" max="6910" width="10.5703125" style="196" customWidth="1"/>
    <col min="6911" max="6912" width="8" style="196" customWidth="1"/>
    <col min="6913" max="6916" width="8.7109375" style="196" customWidth="1"/>
    <col min="6917" max="6917" width="8.85546875" style="196" customWidth="1"/>
    <col min="6918" max="6918" width="6.28515625" style="196" customWidth="1"/>
    <col min="6919" max="6919" width="36.42578125" style="196" customWidth="1"/>
    <col min="6920" max="6920" width="9" style="196" customWidth="1"/>
    <col min="6921" max="6921" width="9.140625" style="196"/>
    <col min="6922" max="6922" width="18.140625" style="196" bestFit="1" customWidth="1"/>
    <col min="6923" max="6923" width="9" style="196" customWidth="1"/>
    <col min="6924" max="6927" width="4.85546875" style="196" customWidth="1"/>
    <col min="6928" max="6936" width="9.140625" style="196"/>
    <col min="6937" max="6937" width="20.42578125" style="196" customWidth="1"/>
    <col min="6938" max="6938" width="27" style="196" bestFit="1" customWidth="1"/>
    <col min="6939" max="6939" width="29.42578125" style="196" bestFit="1" customWidth="1"/>
    <col min="6940" max="7149" width="9.140625" style="196"/>
    <col min="7150" max="7150" width="6.7109375" style="196" customWidth="1"/>
    <col min="7151" max="7151" width="6.42578125" style="196" customWidth="1"/>
    <col min="7152" max="7152" width="13.5703125" style="196" customWidth="1"/>
    <col min="7153" max="7153" width="7" style="196" customWidth="1"/>
    <col min="7154" max="7154" width="9.5703125" style="196" customWidth="1"/>
    <col min="7155" max="7155" width="8.7109375" style="196" customWidth="1"/>
    <col min="7156" max="7156" width="7.85546875" style="196" customWidth="1"/>
    <col min="7157" max="7157" width="6.7109375" style="196" customWidth="1"/>
    <col min="7158" max="7158" width="5.7109375" style="196" customWidth="1"/>
    <col min="7159" max="7159" width="6.140625" style="196" customWidth="1"/>
    <col min="7160" max="7161" width="10.7109375" style="196" customWidth="1"/>
    <col min="7162" max="7162" width="9.85546875" style="196" customWidth="1"/>
    <col min="7163" max="7163" width="12.7109375" style="196" customWidth="1"/>
    <col min="7164" max="7166" width="10.5703125" style="196" customWidth="1"/>
    <col min="7167" max="7168" width="8" style="196" customWidth="1"/>
    <col min="7169" max="7172" width="8.7109375" style="196" customWidth="1"/>
    <col min="7173" max="7173" width="8.85546875" style="196" customWidth="1"/>
    <col min="7174" max="7174" width="6.28515625" style="196" customWidth="1"/>
    <col min="7175" max="7175" width="36.42578125" style="196" customWidth="1"/>
    <col min="7176" max="7176" width="9" style="196" customWidth="1"/>
    <col min="7177" max="7177" width="9.140625" style="196"/>
    <col min="7178" max="7178" width="18.140625" style="196" bestFit="1" customWidth="1"/>
    <col min="7179" max="7179" width="9" style="196" customWidth="1"/>
    <col min="7180" max="7183" width="4.85546875" style="196" customWidth="1"/>
    <col min="7184" max="7192" width="9.140625" style="196"/>
    <col min="7193" max="7193" width="20.42578125" style="196" customWidth="1"/>
    <col min="7194" max="7194" width="27" style="196" bestFit="1" customWidth="1"/>
    <col min="7195" max="7195" width="29.42578125" style="196" bestFit="1" customWidth="1"/>
    <col min="7196" max="7405" width="9.140625" style="196"/>
    <col min="7406" max="7406" width="6.7109375" style="196" customWidth="1"/>
    <col min="7407" max="7407" width="6.42578125" style="196" customWidth="1"/>
    <col min="7408" max="7408" width="13.5703125" style="196" customWidth="1"/>
    <col min="7409" max="7409" width="7" style="196" customWidth="1"/>
    <col min="7410" max="7410" width="9.5703125" style="196" customWidth="1"/>
    <col min="7411" max="7411" width="8.7109375" style="196" customWidth="1"/>
    <col min="7412" max="7412" width="7.85546875" style="196" customWidth="1"/>
    <col min="7413" max="7413" width="6.7109375" style="196" customWidth="1"/>
    <col min="7414" max="7414" width="5.7109375" style="196" customWidth="1"/>
    <col min="7415" max="7415" width="6.140625" style="196" customWidth="1"/>
    <col min="7416" max="7417" width="10.7109375" style="196" customWidth="1"/>
    <col min="7418" max="7418" width="9.85546875" style="196" customWidth="1"/>
    <col min="7419" max="7419" width="12.7109375" style="196" customWidth="1"/>
    <col min="7420" max="7422" width="10.5703125" style="196" customWidth="1"/>
    <col min="7423" max="7424" width="8" style="196" customWidth="1"/>
    <col min="7425" max="7428" width="8.7109375" style="196" customWidth="1"/>
    <col min="7429" max="7429" width="8.85546875" style="196" customWidth="1"/>
    <col min="7430" max="7430" width="6.28515625" style="196" customWidth="1"/>
    <col min="7431" max="7431" width="36.42578125" style="196" customWidth="1"/>
    <col min="7432" max="7432" width="9" style="196" customWidth="1"/>
    <col min="7433" max="7433" width="9.140625" style="196"/>
    <col min="7434" max="7434" width="18.140625" style="196" bestFit="1" customWidth="1"/>
    <col min="7435" max="7435" width="9" style="196" customWidth="1"/>
    <col min="7436" max="7439" width="4.85546875" style="196" customWidth="1"/>
    <col min="7440" max="7448" width="9.140625" style="196"/>
    <col min="7449" max="7449" width="20.42578125" style="196" customWidth="1"/>
    <col min="7450" max="7450" width="27" style="196" bestFit="1" customWidth="1"/>
    <col min="7451" max="7451" width="29.42578125" style="196" bestFit="1" customWidth="1"/>
    <col min="7452" max="7661" width="9.140625" style="196"/>
    <col min="7662" max="7662" width="6.7109375" style="196" customWidth="1"/>
    <col min="7663" max="7663" width="6.42578125" style="196" customWidth="1"/>
    <col min="7664" max="7664" width="13.5703125" style="196" customWidth="1"/>
    <col min="7665" max="7665" width="7" style="196" customWidth="1"/>
    <col min="7666" max="7666" width="9.5703125" style="196" customWidth="1"/>
    <col min="7667" max="7667" width="8.7109375" style="196" customWidth="1"/>
    <col min="7668" max="7668" width="7.85546875" style="196" customWidth="1"/>
    <col min="7669" max="7669" width="6.7109375" style="196" customWidth="1"/>
    <col min="7670" max="7670" width="5.7109375" style="196" customWidth="1"/>
    <col min="7671" max="7671" width="6.140625" style="196" customWidth="1"/>
    <col min="7672" max="7673" width="10.7109375" style="196" customWidth="1"/>
    <col min="7674" max="7674" width="9.85546875" style="196" customWidth="1"/>
    <col min="7675" max="7675" width="12.7109375" style="196" customWidth="1"/>
    <col min="7676" max="7678" width="10.5703125" style="196" customWidth="1"/>
    <col min="7679" max="7680" width="8" style="196" customWidth="1"/>
    <col min="7681" max="7684" width="8.7109375" style="196" customWidth="1"/>
    <col min="7685" max="7685" width="8.85546875" style="196" customWidth="1"/>
    <col min="7686" max="7686" width="6.28515625" style="196" customWidth="1"/>
    <col min="7687" max="7687" width="36.42578125" style="196" customWidth="1"/>
    <col min="7688" max="7688" width="9" style="196" customWidth="1"/>
    <col min="7689" max="7689" width="9.140625" style="196"/>
    <col min="7690" max="7690" width="18.140625" style="196" bestFit="1" customWidth="1"/>
    <col min="7691" max="7691" width="9" style="196" customWidth="1"/>
    <col min="7692" max="7695" width="4.85546875" style="196" customWidth="1"/>
    <col min="7696" max="7704" width="9.140625" style="196"/>
    <col min="7705" max="7705" width="20.42578125" style="196" customWidth="1"/>
    <col min="7706" max="7706" width="27" style="196" bestFit="1" customWidth="1"/>
    <col min="7707" max="7707" width="29.42578125" style="196" bestFit="1" customWidth="1"/>
    <col min="7708" max="7917" width="9.140625" style="196"/>
    <col min="7918" max="7918" width="6.7109375" style="196" customWidth="1"/>
    <col min="7919" max="7919" width="6.42578125" style="196" customWidth="1"/>
    <col min="7920" max="7920" width="13.5703125" style="196" customWidth="1"/>
    <col min="7921" max="7921" width="7" style="196" customWidth="1"/>
    <col min="7922" max="7922" width="9.5703125" style="196" customWidth="1"/>
    <col min="7923" max="7923" width="8.7109375" style="196" customWidth="1"/>
    <col min="7924" max="7924" width="7.85546875" style="196" customWidth="1"/>
    <col min="7925" max="7925" width="6.7109375" style="196" customWidth="1"/>
    <col min="7926" max="7926" width="5.7109375" style="196" customWidth="1"/>
    <col min="7927" max="7927" width="6.140625" style="196" customWidth="1"/>
    <col min="7928" max="7929" width="10.7109375" style="196" customWidth="1"/>
    <col min="7930" max="7930" width="9.85546875" style="196" customWidth="1"/>
    <col min="7931" max="7931" width="12.7109375" style="196" customWidth="1"/>
    <col min="7932" max="7934" width="10.5703125" style="196" customWidth="1"/>
    <col min="7935" max="7936" width="8" style="196" customWidth="1"/>
    <col min="7937" max="7940" width="8.7109375" style="196" customWidth="1"/>
    <col min="7941" max="7941" width="8.85546875" style="196" customWidth="1"/>
    <col min="7942" max="7942" width="6.28515625" style="196" customWidth="1"/>
    <col min="7943" max="7943" width="36.42578125" style="196" customWidth="1"/>
    <col min="7944" max="7944" width="9" style="196" customWidth="1"/>
    <col min="7945" max="7945" width="9.140625" style="196"/>
    <col min="7946" max="7946" width="18.140625" style="196" bestFit="1" customWidth="1"/>
    <col min="7947" max="7947" width="9" style="196" customWidth="1"/>
    <col min="7948" max="7951" width="4.85546875" style="196" customWidth="1"/>
    <col min="7952" max="7960" width="9.140625" style="196"/>
    <col min="7961" max="7961" width="20.42578125" style="196" customWidth="1"/>
    <col min="7962" max="7962" width="27" style="196" bestFit="1" customWidth="1"/>
    <col min="7963" max="7963" width="29.42578125" style="196" bestFit="1" customWidth="1"/>
    <col min="7964" max="8173" width="9.140625" style="196"/>
    <col min="8174" max="8174" width="6.7109375" style="196" customWidth="1"/>
    <col min="8175" max="8175" width="6.42578125" style="196" customWidth="1"/>
    <col min="8176" max="8176" width="13.5703125" style="196" customWidth="1"/>
    <col min="8177" max="8177" width="7" style="196" customWidth="1"/>
    <col min="8178" max="8178" width="9.5703125" style="196" customWidth="1"/>
    <col min="8179" max="8179" width="8.7109375" style="196" customWidth="1"/>
    <col min="8180" max="8180" width="7.85546875" style="196" customWidth="1"/>
    <col min="8181" max="8181" width="6.7109375" style="196" customWidth="1"/>
    <col min="8182" max="8182" width="5.7109375" style="196" customWidth="1"/>
    <col min="8183" max="8183" width="6.140625" style="196" customWidth="1"/>
    <col min="8184" max="8185" width="10.7109375" style="196" customWidth="1"/>
    <col min="8186" max="8186" width="9.85546875" style="196" customWidth="1"/>
    <col min="8187" max="8187" width="12.7109375" style="196" customWidth="1"/>
    <col min="8188" max="8190" width="10.5703125" style="196" customWidth="1"/>
    <col min="8191" max="8192" width="8" style="196" customWidth="1"/>
    <col min="8193" max="8196" width="8.7109375" style="196" customWidth="1"/>
    <col min="8197" max="8197" width="8.85546875" style="196" customWidth="1"/>
    <col min="8198" max="8198" width="6.28515625" style="196" customWidth="1"/>
    <col min="8199" max="8199" width="36.42578125" style="196" customWidth="1"/>
    <col min="8200" max="8200" width="9" style="196" customWidth="1"/>
    <col min="8201" max="8201" width="9.140625" style="196"/>
    <col min="8202" max="8202" width="18.140625" style="196" bestFit="1" customWidth="1"/>
    <col min="8203" max="8203" width="9" style="196" customWidth="1"/>
    <col min="8204" max="8207" width="4.85546875" style="196" customWidth="1"/>
    <col min="8208" max="8216" width="9.140625" style="196"/>
    <col min="8217" max="8217" width="20.42578125" style="196" customWidth="1"/>
    <col min="8218" max="8218" width="27" style="196" bestFit="1" customWidth="1"/>
    <col min="8219" max="8219" width="29.42578125" style="196" bestFit="1" customWidth="1"/>
    <col min="8220" max="8429" width="9.140625" style="196"/>
    <col min="8430" max="8430" width="6.7109375" style="196" customWidth="1"/>
    <col min="8431" max="8431" width="6.42578125" style="196" customWidth="1"/>
    <col min="8432" max="8432" width="13.5703125" style="196" customWidth="1"/>
    <col min="8433" max="8433" width="7" style="196" customWidth="1"/>
    <col min="8434" max="8434" width="9.5703125" style="196" customWidth="1"/>
    <col min="8435" max="8435" width="8.7109375" style="196" customWidth="1"/>
    <col min="8436" max="8436" width="7.85546875" style="196" customWidth="1"/>
    <col min="8437" max="8437" width="6.7109375" style="196" customWidth="1"/>
    <col min="8438" max="8438" width="5.7109375" style="196" customWidth="1"/>
    <col min="8439" max="8439" width="6.140625" style="196" customWidth="1"/>
    <col min="8440" max="8441" width="10.7109375" style="196" customWidth="1"/>
    <col min="8442" max="8442" width="9.85546875" style="196" customWidth="1"/>
    <col min="8443" max="8443" width="12.7109375" style="196" customWidth="1"/>
    <col min="8444" max="8446" width="10.5703125" style="196" customWidth="1"/>
    <col min="8447" max="8448" width="8" style="196" customWidth="1"/>
    <col min="8449" max="8452" width="8.7109375" style="196" customWidth="1"/>
    <col min="8453" max="8453" width="8.85546875" style="196" customWidth="1"/>
    <col min="8454" max="8454" width="6.28515625" style="196" customWidth="1"/>
    <col min="8455" max="8455" width="36.42578125" style="196" customWidth="1"/>
    <col min="8456" max="8456" width="9" style="196" customWidth="1"/>
    <col min="8457" max="8457" width="9.140625" style="196"/>
    <col min="8458" max="8458" width="18.140625" style="196" bestFit="1" customWidth="1"/>
    <col min="8459" max="8459" width="9" style="196" customWidth="1"/>
    <col min="8460" max="8463" width="4.85546875" style="196" customWidth="1"/>
    <col min="8464" max="8472" width="9.140625" style="196"/>
    <col min="8473" max="8473" width="20.42578125" style="196" customWidth="1"/>
    <col min="8474" max="8474" width="27" style="196" bestFit="1" customWidth="1"/>
    <col min="8475" max="8475" width="29.42578125" style="196" bestFit="1" customWidth="1"/>
    <col min="8476" max="8685" width="9.140625" style="196"/>
    <col min="8686" max="8686" width="6.7109375" style="196" customWidth="1"/>
    <col min="8687" max="8687" width="6.42578125" style="196" customWidth="1"/>
    <col min="8688" max="8688" width="13.5703125" style="196" customWidth="1"/>
    <col min="8689" max="8689" width="7" style="196" customWidth="1"/>
    <col min="8690" max="8690" width="9.5703125" style="196" customWidth="1"/>
    <col min="8691" max="8691" width="8.7109375" style="196" customWidth="1"/>
    <col min="8692" max="8692" width="7.85546875" style="196" customWidth="1"/>
    <col min="8693" max="8693" width="6.7109375" style="196" customWidth="1"/>
    <col min="8694" max="8694" width="5.7109375" style="196" customWidth="1"/>
    <col min="8695" max="8695" width="6.140625" style="196" customWidth="1"/>
    <col min="8696" max="8697" width="10.7109375" style="196" customWidth="1"/>
    <col min="8698" max="8698" width="9.85546875" style="196" customWidth="1"/>
    <col min="8699" max="8699" width="12.7109375" style="196" customWidth="1"/>
    <col min="8700" max="8702" width="10.5703125" style="196" customWidth="1"/>
    <col min="8703" max="8704" width="8" style="196" customWidth="1"/>
    <col min="8705" max="8708" width="8.7109375" style="196" customWidth="1"/>
    <col min="8709" max="8709" width="8.85546875" style="196" customWidth="1"/>
    <col min="8710" max="8710" width="6.28515625" style="196" customWidth="1"/>
    <col min="8711" max="8711" width="36.42578125" style="196" customWidth="1"/>
    <col min="8712" max="8712" width="9" style="196" customWidth="1"/>
    <col min="8713" max="8713" width="9.140625" style="196"/>
    <col min="8714" max="8714" width="18.140625" style="196" bestFit="1" customWidth="1"/>
    <col min="8715" max="8715" width="9" style="196" customWidth="1"/>
    <col min="8716" max="8719" width="4.85546875" style="196" customWidth="1"/>
    <col min="8720" max="8728" width="9.140625" style="196"/>
    <col min="8729" max="8729" width="20.42578125" style="196" customWidth="1"/>
    <col min="8730" max="8730" width="27" style="196" bestFit="1" customWidth="1"/>
    <col min="8731" max="8731" width="29.42578125" style="196" bestFit="1" customWidth="1"/>
    <col min="8732" max="8941" width="9.140625" style="196"/>
    <col min="8942" max="8942" width="6.7109375" style="196" customWidth="1"/>
    <col min="8943" max="8943" width="6.42578125" style="196" customWidth="1"/>
    <col min="8944" max="8944" width="13.5703125" style="196" customWidth="1"/>
    <col min="8945" max="8945" width="7" style="196" customWidth="1"/>
    <col min="8946" max="8946" width="9.5703125" style="196" customWidth="1"/>
    <col min="8947" max="8947" width="8.7109375" style="196" customWidth="1"/>
    <col min="8948" max="8948" width="7.85546875" style="196" customWidth="1"/>
    <col min="8949" max="8949" width="6.7109375" style="196" customWidth="1"/>
    <col min="8950" max="8950" width="5.7109375" style="196" customWidth="1"/>
    <col min="8951" max="8951" width="6.140625" style="196" customWidth="1"/>
    <col min="8952" max="8953" width="10.7109375" style="196" customWidth="1"/>
    <col min="8954" max="8954" width="9.85546875" style="196" customWidth="1"/>
    <col min="8955" max="8955" width="12.7109375" style="196" customWidth="1"/>
    <col min="8956" max="8958" width="10.5703125" style="196" customWidth="1"/>
    <col min="8959" max="8960" width="8" style="196" customWidth="1"/>
    <col min="8961" max="8964" width="8.7109375" style="196" customWidth="1"/>
    <col min="8965" max="8965" width="8.85546875" style="196" customWidth="1"/>
    <col min="8966" max="8966" width="6.28515625" style="196" customWidth="1"/>
    <col min="8967" max="8967" width="36.42578125" style="196" customWidth="1"/>
    <col min="8968" max="8968" width="9" style="196" customWidth="1"/>
    <col min="8969" max="8969" width="9.140625" style="196"/>
    <col min="8970" max="8970" width="18.140625" style="196" bestFit="1" customWidth="1"/>
    <col min="8971" max="8971" width="9" style="196" customWidth="1"/>
    <col min="8972" max="8975" width="4.85546875" style="196" customWidth="1"/>
    <col min="8976" max="8984" width="9.140625" style="196"/>
    <col min="8985" max="8985" width="20.42578125" style="196" customWidth="1"/>
    <col min="8986" max="8986" width="27" style="196" bestFit="1" customWidth="1"/>
    <col min="8987" max="8987" width="29.42578125" style="196" bestFit="1" customWidth="1"/>
    <col min="8988" max="9197" width="9.140625" style="196"/>
    <col min="9198" max="9198" width="6.7109375" style="196" customWidth="1"/>
    <col min="9199" max="9199" width="6.42578125" style="196" customWidth="1"/>
    <col min="9200" max="9200" width="13.5703125" style="196" customWidth="1"/>
    <col min="9201" max="9201" width="7" style="196" customWidth="1"/>
    <col min="9202" max="9202" width="9.5703125" style="196" customWidth="1"/>
    <col min="9203" max="9203" width="8.7109375" style="196" customWidth="1"/>
    <col min="9204" max="9204" width="7.85546875" style="196" customWidth="1"/>
    <col min="9205" max="9205" width="6.7109375" style="196" customWidth="1"/>
    <col min="9206" max="9206" width="5.7109375" style="196" customWidth="1"/>
    <col min="9207" max="9207" width="6.140625" style="196" customWidth="1"/>
    <col min="9208" max="9209" width="10.7109375" style="196" customWidth="1"/>
    <col min="9210" max="9210" width="9.85546875" style="196" customWidth="1"/>
    <col min="9211" max="9211" width="12.7109375" style="196" customWidth="1"/>
    <col min="9212" max="9214" width="10.5703125" style="196" customWidth="1"/>
    <col min="9215" max="9216" width="8" style="196" customWidth="1"/>
    <col min="9217" max="9220" width="8.7109375" style="196" customWidth="1"/>
    <col min="9221" max="9221" width="8.85546875" style="196" customWidth="1"/>
    <col min="9222" max="9222" width="6.28515625" style="196" customWidth="1"/>
    <col min="9223" max="9223" width="36.42578125" style="196" customWidth="1"/>
    <col min="9224" max="9224" width="9" style="196" customWidth="1"/>
    <col min="9225" max="9225" width="9.140625" style="196"/>
    <col min="9226" max="9226" width="18.140625" style="196" bestFit="1" customWidth="1"/>
    <col min="9227" max="9227" width="9" style="196" customWidth="1"/>
    <col min="9228" max="9231" width="4.85546875" style="196" customWidth="1"/>
    <col min="9232" max="9240" width="9.140625" style="196"/>
    <col min="9241" max="9241" width="20.42578125" style="196" customWidth="1"/>
    <col min="9242" max="9242" width="27" style="196" bestFit="1" customWidth="1"/>
    <col min="9243" max="9243" width="29.42578125" style="196" bestFit="1" customWidth="1"/>
    <col min="9244" max="9453" width="9.140625" style="196"/>
    <col min="9454" max="9454" width="6.7109375" style="196" customWidth="1"/>
    <col min="9455" max="9455" width="6.42578125" style="196" customWidth="1"/>
    <col min="9456" max="9456" width="13.5703125" style="196" customWidth="1"/>
    <col min="9457" max="9457" width="7" style="196" customWidth="1"/>
    <col min="9458" max="9458" width="9.5703125" style="196" customWidth="1"/>
    <col min="9459" max="9459" width="8.7109375" style="196" customWidth="1"/>
    <col min="9460" max="9460" width="7.85546875" style="196" customWidth="1"/>
    <col min="9461" max="9461" width="6.7109375" style="196" customWidth="1"/>
    <col min="9462" max="9462" width="5.7109375" style="196" customWidth="1"/>
    <col min="9463" max="9463" width="6.140625" style="196" customWidth="1"/>
    <col min="9464" max="9465" width="10.7109375" style="196" customWidth="1"/>
    <col min="9466" max="9466" width="9.85546875" style="196" customWidth="1"/>
    <col min="9467" max="9467" width="12.7109375" style="196" customWidth="1"/>
    <col min="9468" max="9470" width="10.5703125" style="196" customWidth="1"/>
    <col min="9471" max="9472" width="8" style="196" customWidth="1"/>
    <col min="9473" max="9476" width="8.7109375" style="196" customWidth="1"/>
    <col min="9477" max="9477" width="8.85546875" style="196" customWidth="1"/>
    <col min="9478" max="9478" width="6.28515625" style="196" customWidth="1"/>
    <col min="9479" max="9479" width="36.42578125" style="196" customWidth="1"/>
    <col min="9480" max="9480" width="9" style="196" customWidth="1"/>
    <col min="9481" max="9481" width="9.140625" style="196"/>
    <col min="9482" max="9482" width="18.140625" style="196" bestFit="1" customWidth="1"/>
    <col min="9483" max="9483" width="9" style="196" customWidth="1"/>
    <col min="9484" max="9487" width="4.85546875" style="196" customWidth="1"/>
    <col min="9488" max="9496" width="9.140625" style="196"/>
    <col min="9497" max="9497" width="20.42578125" style="196" customWidth="1"/>
    <col min="9498" max="9498" width="27" style="196" bestFit="1" customWidth="1"/>
    <col min="9499" max="9499" width="29.42578125" style="196" bestFit="1" customWidth="1"/>
    <col min="9500" max="9709" width="9.140625" style="196"/>
    <col min="9710" max="9710" width="6.7109375" style="196" customWidth="1"/>
    <col min="9711" max="9711" width="6.42578125" style="196" customWidth="1"/>
    <col min="9712" max="9712" width="13.5703125" style="196" customWidth="1"/>
    <col min="9713" max="9713" width="7" style="196" customWidth="1"/>
    <col min="9714" max="9714" width="9.5703125" style="196" customWidth="1"/>
    <col min="9715" max="9715" width="8.7109375" style="196" customWidth="1"/>
    <col min="9716" max="9716" width="7.85546875" style="196" customWidth="1"/>
    <col min="9717" max="9717" width="6.7109375" style="196" customWidth="1"/>
    <col min="9718" max="9718" width="5.7109375" style="196" customWidth="1"/>
    <col min="9719" max="9719" width="6.140625" style="196" customWidth="1"/>
    <col min="9720" max="9721" width="10.7109375" style="196" customWidth="1"/>
    <col min="9722" max="9722" width="9.85546875" style="196" customWidth="1"/>
    <col min="9723" max="9723" width="12.7109375" style="196" customWidth="1"/>
    <col min="9724" max="9726" width="10.5703125" style="196" customWidth="1"/>
    <col min="9727" max="9728" width="8" style="196" customWidth="1"/>
    <col min="9729" max="9732" width="8.7109375" style="196" customWidth="1"/>
    <col min="9733" max="9733" width="8.85546875" style="196" customWidth="1"/>
    <col min="9734" max="9734" width="6.28515625" style="196" customWidth="1"/>
    <col min="9735" max="9735" width="36.42578125" style="196" customWidth="1"/>
    <col min="9736" max="9736" width="9" style="196" customWidth="1"/>
    <col min="9737" max="9737" width="9.140625" style="196"/>
    <col min="9738" max="9738" width="18.140625" style="196" bestFit="1" customWidth="1"/>
    <col min="9739" max="9739" width="9" style="196" customWidth="1"/>
    <col min="9740" max="9743" width="4.85546875" style="196" customWidth="1"/>
    <col min="9744" max="9752" width="9.140625" style="196"/>
    <col min="9753" max="9753" width="20.42578125" style="196" customWidth="1"/>
    <col min="9754" max="9754" width="27" style="196" bestFit="1" customWidth="1"/>
    <col min="9755" max="9755" width="29.42578125" style="196" bestFit="1" customWidth="1"/>
    <col min="9756" max="9965" width="9.140625" style="196"/>
    <col min="9966" max="9966" width="6.7109375" style="196" customWidth="1"/>
    <col min="9967" max="9967" width="6.42578125" style="196" customWidth="1"/>
    <col min="9968" max="9968" width="13.5703125" style="196" customWidth="1"/>
    <col min="9969" max="9969" width="7" style="196" customWidth="1"/>
    <col min="9970" max="9970" width="9.5703125" style="196" customWidth="1"/>
    <col min="9971" max="9971" width="8.7109375" style="196" customWidth="1"/>
    <col min="9972" max="9972" width="7.85546875" style="196" customWidth="1"/>
    <col min="9973" max="9973" width="6.7109375" style="196" customWidth="1"/>
    <col min="9974" max="9974" width="5.7109375" style="196" customWidth="1"/>
    <col min="9975" max="9975" width="6.140625" style="196" customWidth="1"/>
    <col min="9976" max="9977" width="10.7109375" style="196" customWidth="1"/>
    <col min="9978" max="9978" width="9.85546875" style="196" customWidth="1"/>
    <col min="9979" max="9979" width="12.7109375" style="196" customWidth="1"/>
    <col min="9980" max="9982" width="10.5703125" style="196" customWidth="1"/>
    <col min="9983" max="9984" width="8" style="196" customWidth="1"/>
    <col min="9985" max="9988" width="8.7109375" style="196" customWidth="1"/>
    <col min="9989" max="9989" width="8.85546875" style="196" customWidth="1"/>
    <col min="9990" max="9990" width="6.28515625" style="196" customWidth="1"/>
    <col min="9991" max="9991" width="36.42578125" style="196" customWidth="1"/>
    <col min="9992" max="9992" width="9" style="196" customWidth="1"/>
    <col min="9993" max="9993" width="9.140625" style="196"/>
    <col min="9994" max="9994" width="18.140625" style="196" bestFit="1" customWidth="1"/>
    <col min="9995" max="9995" width="9" style="196" customWidth="1"/>
    <col min="9996" max="9999" width="4.85546875" style="196" customWidth="1"/>
    <col min="10000" max="10008" width="9.140625" style="196"/>
    <col min="10009" max="10009" width="20.42578125" style="196" customWidth="1"/>
    <col min="10010" max="10010" width="27" style="196" bestFit="1" customWidth="1"/>
    <col min="10011" max="10011" width="29.42578125" style="196" bestFit="1" customWidth="1"/>
    <col min="10012" max="10221" width="9.140625" style="196"/>
    <col min="10222" max="10222" width="6.7109375" style="196" customWidth="1"/>
    <col min="10223" max="10223" width="6.42578125" style="196" customWidth="1"/>
    <col min="10224" max="10224" width="13.5703125" style="196" customWidth="1"/>
    <col min="10225" max="10225" width="7" style="196" customWidth="1"/>
    <col min="10226" max="10226" width="9.5703125" style="196" customWidth="1"/>
    <col min="10227" max="10227" width="8.7109375" style="196" customWidth="1"/>
    <col min="10228" max="10228" width="7.85546875" style="196" customWidth="1"/>
    <col min="10229" max="10229" width="6.7109375" style="196" customWidth="1"/>
    <col min="10230" max="10230" width="5.7109375" style="196" customWidth="1"/>
    <col min="10231" max="10231" width="6.140625" style="196" customWidth="1"/>
    <col min="10232" max="10233" width="10.7109375" style="196" customWidth="1"/>
    <col min="10234" max="10234" width="9.85546875" style="196" customWidth="1"/>
    <col min="10235" max="10235" width="12.7109375" style="196" customWidth="1"/>
    <col min="10236" max="10238" width="10.5703125" style="196" customWidth="1"/>
    <col min="10239" max="10240" width="8" style="196" customWidth="1"/>
    <col min="10241" max="10244" width="8.7109375" style="196" customWidth="1"/>
    <col min="10245" max="10245" width="8.85546875" style="196" customWidth="1"/>
    <col min="10246" max="10246" width="6.28515625" style="196" customWidth="1"/>
    <col min="10247" max="10247" width="36.42578125" style="196" customWidth="1"/>
    <col min="10248" max="10248" width="9" style="196" customWidth="1"/>
    <col min="10249" max="10249" width="9.140625" style="196"/>
    <col min="10250" max="10250" width="18.140625" style="196" bestFit="1" customWidth="1"/>
    <col min="10251" max="10251" width="9" style="196" customWidth="1"/>
    <col min="10252" max="10255" width="4.85546875" style="196" customWidth="1"/>
    <col min="10256" max="10264" width="9.140625" style="196"/>
    <col min="10265" max="10265" width="20.42578125" style="196" customWidth="1"/>
    <col min="10266" max="10266" width="27" style="196" bestFit="1" customWidth="1"/>
    <col min="10267" max="10267" width="29.42578125" style="196" bestFit="1" customWidth="1"/>
    <col min="10268" max="10477" width="9.140625" style="196"/>
    <col min="10478" max="10478" width="6.7109375" style="196" customWidth="1"/>
    <col min="10479" max="10479" width="6.42578125" style="196" customWidth="1"/>
    <col min="10480" max="10480" width="13.5703125" style="196" customWidth="1"/>
    <col min="10481" max="10481" width="7" style="196" customWidth="1"/>
    <col min="10482" max="10482" width="9.5703125" style="196" customWidth="1"/>
    <col min="10483" max="10483" width="8.7109375" style="196" customWidth="1"/>
    <col min="10484" max="10484" width="7.85546875" style="196" customWidth="1"/>
    <col min="10485" max="10485" width="6.7109375" style="196" customWidth="1"/>
    <col min="10486" max="10486" width="5.7109375" style="196" customWidth="1"/>
    <col min="10487" max="10487" width="6.140625" style="196" customWidth="1"/>
    <col min="10488" max="10489" width="10.7109375" style="196" customWidth="1"/>
    <col min="10490" max="10490" width="9.85546875" style="196" customWidth="1"/>
    <col min="10491" max="10491" width="12.7109375" style="196" customWidth="1"/>
    <col min="10492" max="10494" width="10.5703125" style="196" customWidth="1"/>
    <col min="10495" max="10496" width="8" style="196" customWidth="1"/>
    <col min="10497" max="10500" width="8.7109375" style="196" customWidth="1"/>
    <col min="10501" max="10501" width="8.85546875" style="196" customWidth="1"/>
    <col min="10502" max="10502" width="6.28515625" style="196" customWidth="1"/>
    <col min="10503" max="10503" width="36.42578125" style="196" customWidth="1"/>
    <col min="10504" max="10504" width="9" style="196" customWidth="1"/>
    <col min="10505" max="10505" width="9.140625" style="196"/>
    <col min="10506" max="10506" width="18.140625" style="196" bestFit="1" customWidth="1"/>
    <col min="10507" max="10507" width="9" style="196" customWidth="1"/>
    <col min="10508" max="10511" width="4.85546875" style="196" customWidth="1"/>
    <col min="10512" max="10520" width="9.140625" style="196"/>
    <col min="10521" max="10521" width="20.42578125" style="196" customWidth="1"/>
    <col min="10522" max="10522" width="27" style="196" bestFit="1" customWidth="1"/>
    <col min="10523" max="10523" width="29.42578125" style="196" bestFit="1" customWidth="1"/>
    <col min="10524" max="10733" width="9.140625" style="196"/>
    <col min="10734" max="10734" width="6.7109375" style="196" customWidth="1"/>
    <col min="10735" max="10735" width="6.42578125" style="196" customWidth="1"/>
    <col min="10736" max="10736" width="13.5703125" style="196" customWidth="1"/>
    <col min="10737" max="10737" width="7" style="196" customWidth="1"/>
    <col min="10738" max="10738" width="9.5703125" style="196" customWidth="1"/>
    <col min="10739" max="10739" width="8.7109375" style="196" customWidth="1"/>
    <col min="10740" max="10740" width="7.85546875" style="196" customWidth="1"/>
    <col min="10741" max="10741" width="6.7109375" style="196" customWidth="1"/>
    <col min="10742" max="10742" width="5.7109375" style="196" customWidth="1"/>
    <col min="10743" max="10743" width="6.140625" style="196" customWidth="1"/>
    <col min="10744" max="10745" width="10.7109375" style="196" customWidth="1"/>
    <col min="10746" max="10746" width="9.85546875" style="196" customWidth="1"/>
    <col min="10747" max="10747" width="12.7109375" style="196" customWidth="1"/>
    <col min="10748" max="10750" width="10.5703125" style="196" customWidth="1"/>
    <col min="10751" max="10752" width="8" style="196" customWidth="1"/>
    <col min="10753" max="10756" width="8.7109375" style="196" customWidth="1"/>
    <col min="10757" max="10757" width="8.85546875" style="196" customWidth="1"/>
    <col min="10758" max="10758" width="6.28515625" style="196" customWidth="1"/>
    <col min="10759" max="10759" width="36.42578125" style="196" customWidth="1"/>
    <col min="10760" max="10760" width="9" style="196" customWidth="1"/>
    <col min="10761" max="10761" width="9.140625" style="196"/>
    <col min="10762" max="10762" width="18.140625" style="196" bestFit="1" customWidth="1"/>
    <col min="10763" max="10763" width="9" style="196" customWidth="1"/>
    <col min="10764" max="10767" width="4.85546875" style="196" customWidth="1"/>
    <col min="10768" max="10776" width="9.140625" style="196"/>
    <col min="10777" max="10777" width="20.42578125" style="196" customWidth="1"/>
    <col min="10778" max="10778" width="27" style="196" bestFit="1" customWidth="1"/>
    <col min="10779" max="10779" width="29.42578125" style="196" bestFit="1" customWidth="1"/>
    <col min="10780" max="10989" width="9.140625" style="196"/>
    <col min="10990" max="10990" width="6.7109375" style="196" customWidth="1"/>
    <col min="10991" max="10991" width="6.42578125" style="196" customWidth="1"/>
    <col min="10992" max="10992" width="13.5703125" style="196" customWidth="1"/>
    <col min="10993" max="10993" width="7" style="196" customWidth="1"/>
    <col min="10994" max="10994" width="9.5703125" style="196" customWidth="1"/>
    <col min="10995" max="10995" width="8.7109375" style="196" customWidth="1"/>
    <col min="10996" max="10996" width="7.85546875" style="196" customWidth="1"/>
    <col min="10997" max="10997" width="6.7109375" style="196" customWidth="1"/>
    <col min="10998" max="10998" width="5.7109375" style="196" customWidth="1"/>
    <col min="10999" max="10999" width="6.140625" style="196" customWidth="1"/>
    <col min="11000" max="11001" width="10.7109375" style="196" customWidth="1"/>
    <col min="11002" max="11002" width="9.85546875" style="196" customWidth="1"/>
    <col min="11003" max="11003" width="12.7109375" style="196" customWidth="1"/>
    <col min="11004" max="11006" width="10.5703125" style="196" customWidth="1"/>
    <col min="11007" max="11008" width="8" style="196" customWidth="1"/>
    <col min="11009" max="11012" width="8.7109375" style="196" customWidth="1"/>
    <col min="11013" max="11013" width="8.85546875" style="196" customWidth="1"/>
    <col min="11014" max="11014" width="6.28515625" style="196" customWidth="1"/>
    <col min="11015" max="11015" width="36.42578125" style="196" customWidth="1"/>
    <col min="11016" max="11016" width="9" style="196" customWidth="1"/>
    <col min="11017" max="11017" width="9.140625" style="196"/>
    <col min="11018" max="11018" width="18.140625" style="196" bestFit="1" customWidth="1"/>
    <col min="11019" max="11019" width="9" style="196" customWidth="1"/>
    <col min="11020" max="11023" width="4.85546875" style="196" customWidth="1"/>
    <col min="11024" max="11032" width="9.140625" style="196"/>
    <col min="11033" max="11033" width="20.42578125" style="196" customWidth="1"/>
    <col min="11034" max="11034" width="27" style="196" bestFit="1" customWidth="1"/>
    <col min="11035" max="11035" width="29.42578125" style="196" bestFit="1" customWidth="1"/>
    <col min="11036" max="11245" width="9.140625" style="196"/>
    <col min="11246" max="11246" width="6.7109375" style="196" customWidth="1"/>
    <col min="11247" max="11247" width="6.42578125" style="196" customWidth="1"/>
    <col min="11248" max="11248" width="13.5703125" style="196" customWidth="1"/>
    <col min="11249" max="11249" width="7" style="196" customWidth="1"/>
    <col min="11250" max="11250" width="9.5703125" style="196" customWidth="1"/>
    <col min="11251" max="11251" width="8.7109375" style="196" customWidth="1"/>
    <col min="11252" max="11252" width="7.85546875" style="196" customWidth="1"/>
    <col min="11253" max="11253" width="6.7109375" style="196" customWidth="1"/>
    <col min="11254" max="11254" width="5.7109375" style="196" customWidth="1"/>
    <col min="11255" max="11255" width="6.140625" style="196" customWidth="1"/>
    <col min="11256" max="11257" width="10.7109375" style="196" customWidth="1"/>
    <col min="11258" max="11258" width="9.85546875" style="196" customWidth="1"/>
    <col min="11259" max="11259" width="12.7109375" style="196" customWidth="1"/>
    <col min="11260" max="11262" width="10.5703125" style="196" customWidth="1"/>
    <col min="11263" max="11264" width="8" style="196" customWidth="1"/>
    <col min="11265" max="11268" width="8.7109375" style="196" customWidth="1"/>
    <col min="11269" max="11269" width="8.85546875" style="196" customWidth="1"/>
    <col min="11270" max="11270" width="6.28515625" style="196" customWidth="1"/>
    <col min="11271" max="11271" width="36.42578125" style="196" customWidth="1"/>
    <col min="11272" max="11272" width="9" style="196" customWidth="1"/>
    <col min="11273" max="11273" width="9.140625" style="196"/>
    <col min="11274" max="11274" width="18.140625" style="196" bestFit="1" customWidth="1"/>
    <col min="11275" max="11275" width="9" style="196" customWidth="1"/>
    <col min="11276" max="11279" width="4.85546875" style="196" customWidth="1"/>
    <col min="11280" max="11288" width="9.140625" style="196"/>
    <col min="11289" max="11289" width="20.42578125" style="196" customWidth="1"/>
    <col min="11290" max="11290" width="27" style="196" bestFit="1" customWidth="1"/>
    <col min="11291" max="11291" width="29.42578125" style="196" bestFit="1" customWidth="1"/>
    <col min="11292" max="11501" width="9.140625" style="196"/>
    <col min="11502" max="11502" width="6.7109375" style="196" customWidth="1"/>
    <col min="11503" max="11503" width="6.42578125" style="196" customWidth="1"/>
    <col min="11504" max="11504" width="13.5703125" style="196" customWidth="1"/>
    <col min="11505" max="11505" width="7" style="196" customWidth="1"/>
    <col min="11506" max="11506" width="9.5703125" style="196" customWidth="1"/>
    <col min="11507" max="11507" width="8.7109375" style="196" customWidth="1"/>
    <col min="11508" max="11508" width="7.85546875" style="196" customWidth="1"/>
    <col min="11509" max="11509" width="6.7109375" style="196" customWidth="1"/>
    <col min="11510" max="11510" width="5.7109375" style="196" customWidth="1"/>
    <col min="11511" max="11511" width="6.140625" style="196" customWidth="1"/>
    <col min="11512" max="11513" width="10.7109375" style="196" customWidth="1"/>
    <col min="11514" max="11514" width="9.85546875" style="196" customWidth="1"/>
    <col min="11515" max="11515" width="12.7109375" style="196" customWidth="1"/>
    <col min="11516" max="11518" width="10.5703125" style="196" customWidth="1"/>
    <col min="11519" max="11520" width="8" style="196" customWidth="1"/>
    <col min="11521" max="11524" width="8.7109375" style="196" customWidth="1"/>
    <col min="11525" max="11525" width="8.85546875" style="196" customWidth="1"/>
    <col min="11526" max="11526" width="6.28515625" style="196" customWidth="1"/>
    <col min="11527" max="11527" width="36.42578125" style="196" customWidth="1"/>
    <col min="11528" max="11528" width="9" style="196" customWidth="1"/>
    <col min="11529" max="11529" width="9.140625" style="196"/>
    <col min="11530" max="11530" width="18.140625" style="196" bestFit="1" customWidth="1"/>
    <col min="11531" max="11531" width="9" style="196" customWidth="1"/>
    <col min="11532" max="11535" width="4.85546875" style="196" customWidth="1"/>
    <col min="11536" max="11544" width="9.140625" style="196"/>
    <col min="11545" max="11545" width="20.42578125" style="196" customWidth="1"/>
    <col min="11546" max="11546" width="27" style="196" bestFit="1" customWidth="1"/>
    <col min="11547" max="11547" width="29.42578125" style="196" bestFit="1" customWidth="1"/>
    <col min="11548" max="11757" width="9.140625" style="196"/>
    <col min="11758" max="11758" width="6.7109375" style="196" customWidth="1"/>
    <col min="11759" max="11759" width="6.42578125" style="196" customWidth="1"/>
    <col min="11760" max="11760" width="13.5703125" style="196" customWidth="1"/>
    <col min="11761" max="11761" width="7" style="196" customWidth="1"/>
    <col min="11762" max="11762" width="9.5703125" style="196" customWidth="1"/>
    <col min="11763" max="11763" width="8.7109375" style="196" customWidth="1"/>
    <col min="11764" max="11764" width="7.85546875" style="196" customWidth="1"/>
    <col min="11765" max="11765" width="6.7109375" style="196" customWidth="1"/>
    <col min="11766" max="11766" width="5.7109375" style="196" customWidth="1"/>
    <col min="11767" max="11767" width="6.140625" style="196" customWidth="1"/>
    <col min="11768" max="11769" width="10.7109375" style="196" customWidth="1"/>
    <col min="11770" max="11770" width="9.85546875" style="196" customWidth="1"/>
    <col min="11771" max="11771" width="12.7109375" style="196" customWidth="1"/>
    <col min="11772" max="11774" width="10.5703125" style="196" customWidth="1"/>
    <col min="11775" max="11776" width="8" style="196" customWidth="1"/>
    <col min="11777" max="11780" width="8.7109375" style="196" customWidth="1"/>
    <col min="11781" max="11781" width="8.85546875" style="196" customWidth="1"/>
    <col min="11782" max="11782" width="6.28515625" style="196" customWidth="1"/>
    <col min="11783" max="11783" width="36.42578125" style="196" customWidth="1"/>
    <col min="11784" max="11784" width="9" style="196" customWidth="1"/>
    <col min="11785" max="11785" width="9.140625" style="196"/>
    <col min="11786" max="11786" width="18.140625" style="196" bestFit="1" customWidth="1"/>
    <col min="11787" max="11787" width="9" style="196" customWidth="1"/>
    <col min="11788" max="11791" width="4.85546875" style="196" customWidth="1"/>
    <col min="11792" max="11800" width="9.140625" style="196"/>
    <col min="11801" max="11801" width="20.42578125" style="196" customWidth="1"/>
    <col min="11802" max="11802" width="27" style="196" bestFit="1" customWidth="1"/>
    <col min="11803" max="11803" width="29.42578125" style="196" bestFit="1" customWidth="1"/>
    <col min="11804" max="12013" width="9.140625" style="196"/>
    <col min="12014" max="12014" width="6.7109375" style="196" customWidth="1"/>
    <col min="12015" max="12015" width="6.42578125" style="196" customWidth="1"/>
    <col min="12016" max="12016" width="13.5703125" style="196" customWidth="1"/>
    <col min="12017" max="12017" width="7" style="196" customWidth="1"/>
    <col min="12018" max="12018" width="9.5703125" style="196" customWidth="1"/>
    <col min="12019" max="12019" width="8.7109375" style="196" customWidth="1"/>
    <col min="12020" max="12020" width="7.85546875" style="196" customWidth="1"/>
    <col min="12021" max="12021" width="6.7109375" style="196" customWidth="1"/>
    <col min="12022" max="12022" width="5.7109375" style="196" customWidth="1"/>
    <col min="12023" max="12023" width="6.140625" style="196" customWidth="1"/>
    <col min="12024" max="12025" width="10.7109375" style="196" customWidth="1"/>
    <col min="12026" max="12026" width="9.85546875" style="196" customWidth="1"/>
    <col min="12027" max="12027" width="12.7109375" style="196" customWidth="1"/>
    <col min="12028" max="12030" width="10.5703125" style="196" customWidth="1"/>
    <col min="12031" max="12032" width="8" style="196" customWidth="1"/>
    <col min="12033" max="12036" width="8.7109375" style="196" customWidth="1"/>
    <col min="12037" max="12037" width="8.85546875" style="196" customWidth="1"/>
    <col min="12038" max="12038" width="6.28515625" style="196" customWidth="1"/>
    <col min="12039" max="12039" width="36.42578125" style="196" customWidth="1"/>
    <col min="12040" max="12040" width="9" style="196" customWidth="1"/>
    <col min="12041" max="12041" width="9.140625" style="196"/>
    <col min="12042" max="12042" width="18.140625" style="196" bestFit="1" customWidth="1"/>
    <col min="12043" max="12043" width="9" style="196" customWidth="1"/>
    <col min="12044" max="12047" width="4.85546875" style="196" customWidth="1"/>
    <col min="12048" max="12056" width="9.140625" style="196"/>
    <col min="12057" max="12057" width="20.42578125" style="196" customWidth="1"/>
    <col min="12058" max="12058" width="27" style="196" bestFit="1" customWidth="1"/>
    <col min="12059" max="12059" width="29.42578125" style="196" bestFit="1" customWidth="1"/>
    <col min="12060" max="12269" width="9.140625" style="196"/>
    <col min="12270" max="12270" width="6.7109375" style="196" customWidth="1"/>
    <col min="12271" max="12271" width="6.42578125" style="196" customWidth="1"/>
    <col min="12272" max="12272" width="13.5703125" style="196" customWidth="1"/>
    <col min="12273" max="12273" width="7" style="196" customWidth="1"/>
    <col min="12274" max="12274" width="9.5703125" style="196" customWidth="1"/>
    <col min="12275" max="12275" width="8.7109375" style="196" customWidth="1"/>
    <col min="12276" max="12276" width="7.85546875" style="196" customWidth="1"/>
    <col min="12277" max="12277" width="6.7109375" style="196" customWidth="1"/>
    <col min="12278" max="12278" width="5.7109375" style="196" customWidth="1"/>
    <col min="12279" max="12279" width="6.140625" style="196" customWidth="1"/>
    <col min="12280" max="12281" width="10.7109375" style="196" customWidth="1"/>
    <col min="12282" max="12282" width="9.85546875" style="196" customWidth="1"/>
    <col min="12283" max="12283" width="12.7109375" style="196" customWidth="1"/>
    <col min="12284" max="12286" width="10.5703125" style="196" customWidth="1"/>
    <col min="12287" max="12288" width="8" style="196" customWidth="1"/>
    <col min="12289" max="12292" width="8.7109375" style="196" customWidth="1"/>
    <col min="12293" max="12293" width="8.85546875" style="196" customWidth="1"/>
    <col min="12294" max="12294" width="6.28515625" style="196" customWidth="1"/>
    <col min="12295" max="12295" width="36.42578125" style="196" customWidth="1"/>
    <col min="12296" max="12296" width="9" style="196" customWidth="1"/>
    <col min="12297" max="12297" width="9.140625" style="196"/>
    <col min="12298" max="12298" width="18.140625" style="196" bestFit="1" customWidth="1"/>
    <col min="12299" max="12299" width="9" style="196" customWidth="1"/>
    <col min="12300" max="12303" width="4.85546875" style="196" customWidth="1"/>
    <col min="12304" max="12312" width="9.140625" style="196"/>
    <col min="12313" max="12313" width="20.42578125" style="196" customWidth="1"/>
    <col min="12314" max="12314" width="27" style="196" bestFit="1" customWidth="1"/>
    <col min="12315" max="12315" width="29.42578125" style="196" bestFit="1" customWidth="1"/>
    <col min="12316" max="12525" width="9.140625" style="196"/>
    <col min="12526" max="12526" width="6.7109375" style="196" customWidth="1"/>
    <col min="12527" max="12527" width="6.42578125" style="196" customWidth="1"/>
    <col min="12528" max="12528" width="13.5703125" style="196" customWidth="1"/>
    <col min="12529" max="12529" width="7" style="196" customWidth="1"/>
    <col min="12530" max="12530" width="9.5703125" style="196" customWidth="1"/>
    <col min="12531" max="12531" width="8.7109375" style="196" customWidth="1"/>
    <col min="12532" max="12532" width="7.85546875" style="196" customWidth="1"/>
    <col min="12533" max="12533" width="6.7109375" style="196" customWidth="1"/>
    <col min="12534" max="12534" width="5.7109375" style="196" customWidth="1"/>
    <col min="12535" max="12535" width="6.140625" style="196" customWidth="1"/>
    <col min="12536" max="12537" width="10.7109375" style="196" customWidth="1"/>
    <col min="12538" max="12538" width="9.85546875" style="196" customWidth="1"/>
    <col min="12539" max="12539" width="12.7109375" style="196" customWidth="1"/>
    <col min="12540" max="12542" width="10.5703125" style="196" customWidth="1"/>
    <col min="12543" max="12544" width="8" style="196" customWidth="1"/>
    <col min="12545" max="12548" width="8.7109375" style="196" customWidth="1"/>
    <col min="12549" max="12549" width="8.85546875" style="196" customWidth="1"/>
    <col min="12550" max="12550" width="6.28515625" style="196" customWidth="1"/>
    <col min="12551" max="12551" width="36.42578125" style="196" customWidth="1"/>
    <col min="12552" max="12552" width="9" style="196" customWidth="1"/>
    <col min="12553" max="12553" width="9.140625" style="196"/>
    <col min="12554" max="12554" width="18.140625" style="196" bestFit="1" customWidth="1"/>
    <col min="12555" max="12555" width="9" style="196" customWidth="1"/>
    <col min="12556" max="12559" width="4.85546875" style="196" customWidth="1"/>
    <col min="12560" max="12568" width="9.140625" style="196"/>
    <col min="12569" max="12569" width="20.42578125" style="196" customWidth="1"/>
    <col min="12570" max="12570" width="27" style="196" bestFit="1" customWidth="1"/>
    <col min="12571" max="12571" width="29.42578125" style="196" bestFit="1" customWidth="1"/>
    <col min="12572" max="12781" width="9.140625" style="196"/>
    <col min="12782" max="12782" width="6.7109375" style="196" customWidth="1"/>
    <col min="12783" max="12783" width="6.42578125" style="196" customWidth="1"/>
    <col min="12784" max="12784" width="13.5703125" style="196" customWidth="1"/>
    <col min="12785" max="12785" width="7" style="196" customWidth="1"/>
    <col min="12786" max="12786" width="9.5703125" style="196" customWidth="1"/>
    <col min="12787" max="12787" width="8.7109375" style="196" customWidth="1"/>
    <col min="12788" max="12788" width="7.85546875" style="196" customWidth="1"/>
    <col min="12789" max="12789" width="6.7109375" style="196" customWidth="1"/>
    <col min="12790" max="12790" width="5.7109375" style="196" customWidth="1"/>
    <col min="12791" max="12791" width="6.140625" style="196" customWidth="1"/>
    <col min="12792" max="12793" width="10.7109375" style="196" customWidth="1"/>
    <col min="12794" max="12794" width="9.85546875" style="196" customWidth="1"/>
    <col min="12795" max="12795" width="12.7109375" style="196" customWidth="1"/>
    <col min="12796" max="12798" width="10.5703125" style="196" customWidth="1"/>
    <col min="12799" max="12800" width="8" style="196" customWidth="1"/>
    <col min="12801" max="12804" width="8.7109375" style="196" customWidth="1"/>
    <col min="12805" max="12805" width="8.85546875" style="196" customWidth="1"/>
    <col min="12806" max="12806" width="6.28515625" style="196" customWidth="1"/>
    <col min="12807" max="12807" width="36.42578125" style="196" customWidth="1"/>
    <col min="12808" max="12808" width="9" style="196" customWidth="1"/>
    <col min="12809" max="12809" width="9.140625" style="196"/>
    <col min="12810" max="12810" width="18.140625" style="196" bestFit="1" customWidth="1"/>
    <col min="12811" max="12811" width="9" style="196" customWidth="1"/>
    <col min="12812" max="12815" width="4.85546875" style="196" customWidth="1"/>
    <col min="12816" max="12824" width="9.140625" style="196"/>
    <col min="12825" max="12825" width="20.42578125" style="196" customWidth="1"/>
    <col min="12826" max="12826" width="27" style="196" bestFit="1" customWidth="1"/>
    <col min="12827" max="12827" width="29.42578125" style="196" bestFit="1" customWidth="1"/>
    <col min="12828" max="13037" width="9.140625" style="196"/>
    <col min="13038" max="13038" width="6.7109375" style="196" customWidth="1"/>
    <col min="13039" max="13039" width="6.42578125" style="196" customWidth="1"/>
    <col min="13040" max="13040" width="13.5703125" style="196" customWidth="1"/>
    <col min="13041" max="13041" width="7" style="196" customWidth="1"/>
    <col min="13042" max="13042" width="9.5703125" style="196" customWidth="1"/>
    <col min="13043" max="13043" width="8.7109375" style="196" customWidth="1"/>
    <col min="13044" max="13044" width="7.85546875" style="196" customWidth="1"/>
    <col min="13045" max="13045" width="6.7109375" style="196" customWidth="1"/>
    <col min="13046" max="13046" width="5.7109375" style="196" customWidth="1"/>
    <col min="13047" max="13047" width="6.140625" style="196" customWidth="1"/>
    <col min="13048" max="13049" width="10.7109375" style="196" customWidth="1"/>
    <col min="13050" max="13050" width="9.85546875" style="196" customWidth="1"/>
    <col min="13051" max="13051" width="12.7109375" style="196" customWidth="1"/>
    <col min="13052" max="13054" width="10.5703125" style="196" customWidth="1"/>
    <col min="13055" max="13056" width="8" style="196" customWidth="1"/>
    <col min="13057" max="13060" width="8.7109375" style="196" customWidth="1"/>
    <col min="13061" max="13061" width="8.85546875" style="196" customWidth="1"/>
    <col min="13062" max="13062" width="6.28515625" style="196" customWidth="1"/>
    <col min="13063" max="13063" width="36.42578125" style="196" customWidth="1"/>
    <col min="13064" max="13064" width="9" style="196" customWidth="1"/>
    <col min="13065" max="13065" width="9.140625" style="196"/>
    <col min="13066" max="13066" width="18.140625" style="196" bestFit="1" customWidth="1"/>
    <col min="13067" max="13067" width="9" style="196" customWidth="1"/>
    <col min="13068" max="13071" width="4.85546875" style="196" customWidth="1"/>
    <col min="13072" max="13080" width="9.140625" style="196"/>
    <col min="13081" max="13081" width="20.42578125" style="196" customWidth="1"/>
    <col min="13082" max="13082" width="27" style="196" bestFit="1" customWidth="1"/>
    <col min="13083" max="13083" width="29.42578125" style="196" bestFit="1" customWidth="1"/>
    <col min="13084" max="13293" width="9.140625" style="196"/>
    <col min="13294" max="13294" width="6.7109375" style="196" customWidth="1"/>
    <col min="13295" max="13295" width="6.42578125" style="196" customWidth="1"/>
    <col min="13296" max="13296" width="13.5703125" style="196" customWidth="1"/>
    <col min="13297" max="13297" width="7" style="196" customWidth="1"/>
    <col min="13298" max="13298" width="9.5703125" style="196" customWidth="1"/>
    <col min="13299" max="13299" width="8.7109375" style="196" customWidth="1"/>
    <col min="13300" max="13300" width="7.85546875" style="196" customWidth="1"/>
    <col min="13301" max="13301" width="6.7109375" style="196" customWidth="1"/>
    <col min="13302" max="13302" width="5.7109375" style="196" customWidth="1"/>
    <col min="13303" max="13303" width="6.140625" style="196" customWidth="1"/>
    <col min="13304" max="13305" width="10.7109375" style="196" customWidth="1"/>
    <col min="13306" max="13306" width="9.85546875" style="196" customWidth="1"/>
    <col min="13307" max="13307" width="12.7109375" style="196" customWidth="1"/>
    <col min="13308" max="13310" width="10.5703125" style="196" customWidth="1"/>
    <col min="13311" max="13312" width="8" style="196" customWidth="1"/>
    <col min="13313" max="13316" width="8.7109375" style="196" customWidth="1"/>
    <col min="13317" max="13317" width="8.85546875" style="196" customWidth="1"/>
    <col min="13318" max="13318" width="6.28515625" style="196" customWidth="1"/>
    <col min="13319" max="13319" width="36.42578125" style="196" customWidth="1"/>
    <col min="13320" max="13320" width="9" style="196" customWidth="1"/>
    <col min="13321" max="13321" width="9.140625" style="196"/>
    <col min="13322" max="13322" width="18.140625" style="196" bestFit="1" customWidth="1"/>
    <col min="13323" max="13323" width="9" style="196" customWidth="1"/>
    <col min="13324" max="13327" width="4.85546875" style="196" customWidth="1"/>
    <col min="13328" max="13336" width="9.140625" style="196"/>
    <col min="13337" max="13337" width="20.42578125" style="196" customWidth="1"/>
    <col min="13338" max="13338" width="27" style="196" bestFit="1" customWidth="1"/>
    <col min="13339" max="13339" width="29.42578125" style="196" bestFit="1" customWidth="1"/>
    <col min="13340" max="13549" width="9.140625" style="196"/>
    <col min="13550" max="13550" width="6.7109375" style="196" customWidth="1"/>
    <col min="13551" max="13551" width="6.42578125" style="196" customWidth="1"/>
    <col min="13552" max="13552" width="13.5703125" style="196" customWidth="1"/>
    <col min="13553" max="13553" width="7" style="196" customWidth="1"/>
    <col min="13554" max="13554" width="9.5703125" style="196" customWidth="1"/>
    <col min="13555" max="13555" width="8.7109375" style="196" customWidth="1"/>
    <col min="13556" max="13556" width="7.85546875" style="196" customWidth="1"/>
    <col min="13557" max="13557" width="6.7109375" style="196" customWidth="1"/>
    <col min="13558" max="13558" width="5.7109375" style="196" customWidth="1"/>
    <col min="13559" max="13559" width="6.140625" style="196" customWidth="1"/>
    <col min="13560" max="13561" width="10.7109375" style="196" customWidth="1"/>
    <col min="13562" max="13562" width="9.85546875" style="196" customWidth="1"/>
    <col min="13563" max="13563" width="12.7109375" style="196" customWidth="1"/>
    <col min="13564" max="13566" width="10.5703125" style="196" customWidth="1"/>
    <col min="13567" max="13568" width="8" style="196" customWidth="1"/>
    <col min="13569" max="13572" width="8.7109375" style="196" customWidth="1"/>
    <col min="13573" max="13573" width="8.85546875" style="196" customWidth="1"/>
    <col min="13574" max="13574" width="6.28515625" style="196" customWidth="1"/>
    <col min="13575" max="13575" width="36.42578125" style="196" customWidth="1"/>
    <col min="13576" max="13576" width="9" style="196" customWidth="1"/>
    <col min="13577" max="13577" width="9.140625" style="196"/>
    <col min="13578" max="13578" width="18.140625" style="196" bestFit="1" customWidth="1"/>
    <col min="13579" max="13579" width="9" style="196" customWidth="1"/>
    <col min="13580" max="13583" width="4.85546875" style="196" customWidth="1"/>
    <col min="13584" max="13592" width="9.140625" style="196"/>
    <col min="13593" max="13593" width="20.42578125" style="196" customWidth="1"/>
    <col min="13594" max="13594" width="27" style="196" bestFit="1" customWidth="1"/>
    <col min="13595" max="13595" width="29.42578125" style="196" bestFit="1" customWidth="1"/>
    <col min="13596" max="13805" width="9.140625" style="196"/>
    <col min="13806" max="13806" width="6.7109375" style="196" customWidth="1"/>
    <col min="13807" max="13807" width="6.42578125" style="196" customWidth="1"/>
    <col min="13808" max="13808" width="13.5703125" style="196" customWidth="1"/>
    <col min="13809" max="13809" width="7" style="196" customWidth="1"/>
    <col min="13810" max="13810" width="9.5703125" style="196" customWidth="1"/>
    <col min="13811" max="13811" width="8.7109375" style="196" customWidth="1"/>
    <col min="13812" max="13812" width="7.85546875" style="196" customWidth="1"/>
    <col min="13813" max="13813" width="6.7109375" style="196" customWidth="1"/>
    <col min="13814" max="13814" width="5.7109375" style="196" customWidth="1"/>
    <col min="13815" max="13815" width="6.140625" style="196" customWidth="1"/>
    <col min="13816" max="13817" width="10.7109375" style="196" customWidth="1"/>
    <col min="13818" max="13818" width="9.85546875" style="196" customWidth="1"/>
    <col min="13819" max="13819" width="12.7109375" style="196" customWidth="1"/>
    <col min="13820" max="13822" width="10.5703125" style="196" customWidth="1"/>
    <col min="13823" max="13824" width="8" style="196" customWidth="1"/>
    <col min="13825" max="13828" width="8.7109375" style="196" customWidth="1"/>
    <col min="13829" max="13829" width="8.85546875" style="196" customWidth="1"/>
    <col min="13830" max="13830" width="6.28515625" style="196" customWidth="1"/>
    <col min="13831" max="13831" width="36.42578125" style="196" customWidth="1"/>
    <col min="13832" max="13832" width="9" style="196" customWidth="1"/>
    <col min="13833" max="13833" width="9.140625" style="196"/>
    <col min="13834" max="13834" width="18.140625" style="196" bestFit="1" customWidth="1"/>
    <col min="13835" max="13835" width="9" style="196" customWidth="1"/>
    <col min="13836" max="13839" width="4.85546875" style="196" customWidth="1"/>
    <col min="13840" max="13848" width="9.140625" style="196"/>
    <col min="13849" max="13849" width="20.42578125" style="196" customWidth="1"/>
    <col min="13850" max="13850" width="27" style="196" bestFit="1" customWidth="1"/>
    <col min="13851" max="13851" width="29.42578125" style="196" bestFit="1" customWidth="1"/>
    <col min="13852" max="14061" width="9.140625" style="196"/>
    <col min="14062" max="14062" width="6.7109375" style="196" customWidth="1"/>
    <col min="14063" max="14063" width="6.42578125" style="196" customWidth="1"/>
    <col min="14064" max="14064" width="13.5703125" style="196" customWidth="1"/>
    <col min="14065" max="14065" width="7" style="196" customWidth="1"/>
    <col min="14066" max="14066" width="9.5703125" style="196" customWidth="1"/>
    <col min="14067" max="14067" width="8.7109375" style="196" customWidth="1"/>
    <col min="14068" max="14068" width="7.85546875" style="196" customWidth="1"/>
    <col min="14069" max="14069" width="6.7109375" style="196" customWidth="1"/>
    <col min="14070" max="14070" width="5.7109375" style="196" customWidth="1"/>
    <col min="14071" max="14071" width="6.140625" style="196" customWidth="1"/>
    <col min="14072" max="14073" width="10.7109375" style="196" customWidth="1"/>
    <col min="14074" max="14074" width="9.85546875" style="196" customWidth="1"/>
    <col min="14075" max="14075" width="12.7109375" style="196" customWidth="1"/>
    <col min="14076" max="14078" width="10.5703125" style="196" customWidth="1"/>
    <col min="14079" max="14080" width="8" style="196" customWidth="1"/>
    <col min="14081" max="14084" width="8.7109375" style="196" customWidth="1"/>
    <col min="14085" max="14085" width="8.85546875" style="196" customWidth="1"/>
    <col min="14086" max="14086" width="6.28515625" style="196" customWidth="1"/>
    <col min="14087" max="14087" width="36.42578125" style="196" customWidth="1"/>
    <col min="14088" max="14088" width="9" style="196" customWidth="1"/>
    <col min="14089" max="14089" width="9.140625" style="196"/>
    <col min="14090" max="14090" width="18.140625" style="196" bestFit="1" customWidth="1"/>
    <col min="14091" max="14091" width="9" style="196" customWidth="1"/>
    <col min="14092" max="14095" width="4.85546875" style="196" customWidth="1"/>
    <col min="14096" max="14104" width="9.140625" style="196"/>
    <col min="14105" max="14105" width="20.42578125" style="196" customWidth="1"/>
    <col min="14106" max="14106" width="27" style="196" bestFit="1" customWidth="1"/>
    <col min="14107" max="14107" width="29.42578125" style="196" bestFit="1" customWidth="1"/>
    <col min="14108" max="14317" width="9.140625" style="196"/>
    <col min="14318" max="14318" width="6.7109375" style="196" customWidth="1"/>
    <col min="14319" max="14319" width="6.42578125" style="196" customWidth="1"/>
    <col min="14320" max="14320" width="13.5703125" style="196" customWidth="1"/>
    <col min="14321" max="14321" width="7" style="196" customWidth="1"/>
    <col min="14322" max="14322" width="9.5703125" style="196" customWidth="1"/>
    <col min="14323" max="14323" width="8.7109375" style="196" customWidth="1"/>
    <col min="14324" max="14324" width="7.85546875" style="196" customWidth="1"/>
    <col min="14325" max="14325" width="6.7109375" style="196" customWidth="1"/>
    <col min="14326" max="14326" width="5.7109375" style="196" customWidth="1"/>
    <col min="14327" max="14327" width="6.140625" style="196" customWidth="1"/>
    <col min="14328" max="14329" width="10.7109375" style="196" customWidth="1"/>
    <col min="14330" max="14330" width="9.85546875" style="196" customWidth="1"/>
    <col min="14331" max="14331" width="12.7109375" style="196" customWidth="1"/>
    <col min="14332" max="14334" width="10.5703125" style="196" customWidth="1"/>
    <col min="14335" max="14336" width="8" style="196" customWidth="1"/>
    <col min="14337" max="14340" width="8.7109375" style="196" customWidth="1"/>
    <col min="14341" max="14341" width="8.85546875" style="196" customWidth="1"/>
    <col min="14342" max="14342" width="6.28515625" style="196" customWidth="1"/>
    <col min="14343" max="14343" width="36.42578125" style="196" customWidth="1"/>
    <col min="14344" max="14344" width="9" style="196" customWidth="1"/>
    <col min="14345" max="14345" width="9.140625" style="196"/>
    <col min="14346" max="14346" width="18.140625" style="196" bestFit="1" customWidth="1"/>
    <col min="14347" max="14347" width="9" style="196" customWidth="1"/>
    <col min="14348" max="14351" width="4.85546875" style="196" customWidth="1"/>
    <col min="14352" max="14360" width="9.140625" style="196"/>
    <col min="14361" max="14361" width="20.42578125" style="196" customWidth="1"/>
    <col min="14362" max="14362" width="27" style="196" bestFit="1" customWidth="1"/>
    <col min="14363" max="14363" width="29.42578125" style="196" bestFit="1" customWidth="1"/>
    <col min="14364" max="14573" width="9.140625" style="196"/>
    <col min="14574" max="14574" width="6.7109375" style="196" customWidth="1"/>
    <col min="14575" max="14575" width="6.42578125" style="196" customWidth="1"/>
    <col min="14576" max="14576" width="13.5703125" style="196" customWidth="1"/>
    <col min="14577" max="14577" width="7" style="196" customWidth="1"/>
    <col min="14578" max="14578" width="9.5703125" style="196" customWidth="1"/>
    <col min="14579" max="14579" width="8.7109375" style="196" customWidth="1"/>
    <col min="14580" max="14580" width="7.85546875" style="196" customWidth="1"/>
    <col min="14581" max="14581" width="6.7109375" style="196" customWidth="1"/>
    <col min="14582" max="14582" width="5.7109375" style="196" customWidth="1"/>
    <col min="14583" max="14583" width="6.140625" style="196" customWidth="1"/>
    <col min="14584" max="14585" width="10.7109375" style="196" customWidth="1"/>
    <col min="14586" max="14586" width="9.85546875" style="196" customWidth="1"/>
    <col min="14587" max="14587" width="12.7109375" style="196" customWidth="1"/>
    <col min="14588" max="14590" width="10.5703125" style="196" customWidth="1"/>
    <col min="14591" max="14592" width="8" style="196" customWidth="1"/>
    <col min="14593" max="14596" width="8.7109375" style="196" customWidth="1"/>
    <col min="14597" max="14597" width="8.85546875" style="196" customWidth="1"/>
    <col min="14598" max="14598" width="6.28515625" style="196" customWidth="1"/>
    <col min="14599" max="14599" width="36.42578125" style="196" customWidth="1"/>
    <col min="14600" max="14600" width="9" style="196" customWidth="1"/>
    <col min="14601" max="14601" width="9.140625" style="196"/>
    <col min="14602" max="14602" width="18.140625" style="196" bestFit="1" customWidth="1"/>
    <col min="14603" max="14603" width="9" style="196" customWidth="1"/>
    <col min="14604" max="14607" width="4.85546875" style="196" customWidth="1"/>
    <col min="14608" max="14616" width="9.140625" style="196"/>
    <col min="14617" max="14617" width="20.42578125" style="196" customWidth="1"/>
    <col min="14618" max="14618" width="27" style="196" bestFit="1" customWidth="1"/>
    <col min="14619" max="14619" width="29.42578125" style="196" bestFit="1" customWidth="1"/>
    <col min="14620" max="14829" width="9.140625" style="196"/>
    <col min="14830" max="14830" width="6.7109375" style="196" customWidth="1"/>
    <col min="14831" max="14831" width="6.42578125" style="196" customWidth="1"/>
    <col min="14832" max="14832" width="13.5703125" style="196" customWidth="1"/>
    <col min="14833" max="14833" width="7" style="196" customWidth="1"/>
    <col min="14834" max="14834" width="9.5703125" style="196" customWidth="1"/>
    <col min="14835" max="14835" width="8.7109375" style="196" customWidth="1"/>
    <col min="14836" max="14836" width="7.85546875" style="196" customWidth="1"/>
    <col min="14837" max="14837" width="6.7109375" style="196" customWidth="1"/>
    <col min="14838" max="14838" width="5.7109375" style="196" customWidth="1"/>
    <col min="14839" max="14839" width="6.140625" style="196" customWidth="1"/>
    <col min="14840" max="14841" width="10.7109375" style="196" customWidth="1"/>
    <col min="14842" max="14842" width="9.85546875" style="196" customWidth="1"/>
    <col min="14843" max="14843" width="12.7109375" style="196" customWidth="1"/>
    <col min="14844" max="14846" width="10.5703125" style="196" customWidth="1"/>
    <col min="14847" max="14848" width="8" style="196" customWidth="1"/>
    <col min="14849" max="14852" width="8.7109375" style="196" customWidth="1"/>
    <col min="14853" max="14853" width="8.85546875" style="196" customWidth="1"/>
    <col min="14854" max="14854" width="6.28515625" style="196" customWidth="1"/>
    <col min="14855" max="14855" width="36.42578125" style="196" customWidth="1"/>
    <col min="14856" max="14856" width="9" style="196" customWidth="1"/>
    <col min="14857" max="14857" width="9.140625" style="196"/>
    <col min="14858" max="14858" width="18.140625" style="196" bestFit="1" customWidth="1"/>
    <col min="14859" max="14859" width="9" style="196" customWidth="1"/>
    <col min="14860" max="14863" width="4.85546875" style="196" customWidth="1"/>
    <col min="14864" max="14872" width="9.140625" style="196"/>
    <col min="14873" max="14873" width="20.42578125" style="196" customWidth="1"/>
    <col min="14874" max="14874" width="27" style="196" bestFit="1" customWidth="1"/>
    <col min="14875" max="14875" width="29.42578125" style="196" bestFit="1" customWidth="1"/>
    <col min="14876" max="15085" width="9.140625" style="196"/>
    <col min="15086" max="15086" width="6.7109375" style="196" customWidth="1"/>
    <col min="15087" max="15087" width="6.42578125" style="196" customWidth="1"/>
    <col min="15088" max="15088" width="13.5703125" style="196" customWidth="1"/>
    <col min="15089" max="15089" width="7" style="196" customWidth="1"/>
    <col min="15090" max="15090" width="9.5703125" style="196" customWidth="1"/>
    <col min="15091" max="15091" width="8.7109375" style="196" customWidth="1"/>
    <col min="15092" max="15092" width="7.85546875" style="196" customWidth="1"/>
    <col min="15093" max="15093" width="6.7109375" style="196" customWidth="1"/>
    <col min="15094" max="15094" width="5.7109375" style="196" customWidth="1"/>
    <col min="15095" max="15095" width="6.140625" style="196" customWidth="1"/>
    <col min="15096" max="15097" width="10.7109375" style="196" customWidth="1"/>
    <col min="15098" max="15098" width="9.85546875" style="196" customWidth="1"/>
    <col min="15099" max="15099" width="12.7109375" style="196" customWidth="1"/>
    <col min="15100" max="15102" width="10.5703125" style="196" customWidth="1"/>
    <col min="15103" max="15104" width="8" style="196" customWidth="1"/>
    <col min="15105" max="15108" width="8.7109375" style="196" customWidth="1"/>
    <col min="15109" max="15109" width="8.85546875" style="196" customWidth="1"/>
    <col min="15110" max="15110" width="6.28515625" style="196" customWidth="1"/>
    <col min="15111" max="15111" width="36.42578125" style="196" customWidth="1"/>
    <col min="15112" max="15112" width="9" style="196" customWidth="1"/>
    <col min="15113" max="15113" width="9.140625" style="196"/>
    <col min="15114" max="15114" width="18.140625" style="196" bestFit="1" customWidth="1"/>
    <col min="15115" max="15115" width="9" style="196" customWidth="1"/>
    <col min="15116" max="15119" width="4.85546875" style="196" customWidth="1"/>
    <col min="15120" max="15128" width="9.140625" style="196"/>
    <col min="15129" max="15129" width="20.42578125" style="196" customWidth="1"/>
    <col min="15130" max="15130" width="27" style="196" bestFit="1" customWidth="1"/>
    <col min="15131" max="15131" width="29.42578125" style="196" bestFit="1" customWidth="1"/>
    <col min="15132" max="15341" width="9.140625" style="196"/>
    <col min="15342" max="15342" width="6.7109375" style="196" customWidth="1"/>
    <col min="15343" max="15343" width="6.42578125" style="196" customWidth="1"/>
    <col min="15344" max="15344" width="13.5703125" style="196" customWidth="1"/>
    <col min="15345" max="15345" width="7" style="196" customWidth="1"/>
    <col min="15346" max="15346" width="9.5703125" style="196" customWidth="1"/>
    <col min="15347" max="15347" width="8.7109375" style="196" customWidth="1"/>
    <col min="15348" max="15348" width="7.85546875" style="196" customWidth="1"/>
    <col min="15349" max="15349" width="6.7109375" style="196" customWidth="1"/>
    <col min="15350" max="15350" width="5.7109375" style="196" customWidth="1"/>
    <col min="15351" max="15351" width="6.140625" style="196" customWidth="1"/>
    <col min="15352" max="15353" width="10.7109375" style="196" customWidth="1"/>
    <col min="15354" max="15354" width="9.85546875" style="196" customWidth="1"/>
    <col min="15355" max="15355" width="12.7109375" style="196" customWidth="1"/>
    <col min="15356" max="15358" width="10.5703125" style="196" customWidth="1"/>
    <col min="15359" max="15360" width="8" style="196" customWidth="1"/>
    <col min="15361" max="15364" width="8.7109375" style="196" customWidth="1"/>
    <col min="15365" max="15365" width="8.85546875" style="196" customWidth="1"/>
    <col min="15366" max="15366" width="6.28515625" style="196" customWidth="1"/>
    <col min="15367" max="15367" width="36.42578125" style="196" customWidth="1"/>
    <col min="15368" max="15368" width="9" style="196" customWidth="1"/>
    <col min="15369" max="15369" width="9.140625" style="196"/>
    <col min="15370" max="15370" width="18.140625" style="196" bestFit="1" customWidth="1"/>
    <col min="15371" max="15371" width="9" style="196" customWidth="1"/>
    <col min="15372" max="15375" width="4.85546875" style="196" customWidth="1"/>
    <col min="15376" max="15384" width="9.140625" style="196"/>
    <col min="15385" max="15385" width="20.42578125" style="196" customWidth="1"/>
    <col min="15386" max="15386" width="27" style="196" bestFit="1" customWidth="1"/>
    <col min="15387" max="15387" width="29.42578125" style="196" bestFit="1" customWidth="1"/>
    <col min="15388" max="15597" width="9.140625" style="196"/>
    <col min="15598" max="15598" width="6.7109375" style="196" customWidth="1"/>
    <col min="15599" max="15599" width="6.42578125" style="196" customWidth="1"/>
    <col min="15600" max="15600" width="13.5703125" style="196" customWidth="1"/>
    <col min="15601" max="15601" width="7" style="196" customWidth="1"/>
    <col min="15602" max="15602" width="9.5703125" style="196" customWidth="1"/>
    <col min="15603" max="15603" width="8.7109375" style="196" customWidth="1"/>
    <col min="15604" max="15604" width="7.85546875" style="196" customWidth="1"/>
    <col min="15605" max="15605" width="6.7109375" style="196" customWidth="1"/>
    <col min="15606" max="15606" width="5.7109375" style="196" customWidth="1"/>
    <col min="15607" max="15607" width="6.140625" style="196" customWidth="1"/>
    <col min="15608" max="15609" width="10.7109375" style="196" customWidth="1"/>
    <col min="15610" max="15610" width="9.85546875" style="196" customWidth="1"/>
    <col min="15611" max="15611" width="12.7109375" style="196" customWidth="1"/>
    <col min="15612" max="15614" width="10.5703125" style="196" customWidth="1"/>
    <col min="15615" max="15616" width="8" style="196" customWidth="1"/>
    <col min="15617" max="15620" width="8.7109375" style="196" customWidth="1"/>
    <col min="15621" max="15621" width="8.85546875" style="196" customWidth="1"/>
    <col min="15622" max="15622" width="6.28515625" style="196" customWidth="1"/>
    <col min="15623" max="15623" width="36.42578125" style="196" customWidth="1"/>
    <col min="15624" max="15624" width="9" style="196" customWidth="1"/>
    <col min="15625" max="15625" width="9.140625" style="196"/>
    <col min="15626" max="15626" width="18.140625" style="196" bestFit="1" customWidth="1"/>
    <col min="15627" max="15627" width="9" style="196" customWidth="1"/>
    <col min="15628" max="15631" width="4.85546875" style="196" customWidth="1"/>
    <col min="15632" max="15640" width="9.140625" style="196"/>
    <col min="15641" max="15641" width="20.42578125" style="196" customWidth="1"/>
    <col min="15642" max="15642" width="27" style="196" bestFit="1" customWidth="1"/>
    <col min="15643" max="15643" width="29.42578125" style="196" bestFit="1" customWidth="1"/>
    <col min="15644" max="15853" width="9.140625" style="196"/>
    <col min="15854" max="15854" width="6.7109375" style="196" customWidth="1"/>
    <col min="15855" max="15855" width="6.42578125" style="196" customWidth="1"/>
    <col min="15856" max="15856" width="13.5703125" style="196" customWidth="1"/>
    <col min="15857" max="15857" width="7" style="196" customWidth="1"/>
    <col min="15858" max="15858" width="9.5703125" style="196" customWidth="1"/>
    <col min="15859" max="15859" width="8.7109375" style="196" customWidth="1"/>
    <col min="15860" max="15860" width="7.85546875" style="196" customWidth="1"/>
    <col min="15861" max="15861" width="6.7109375" style="196" customWidth="1"/>
    <col min="15862" max="15862" width="5.7109375" style="196" customWidth="1"/>
    <col min="15863" max="15863" width="6.140625" style="196" customWidth="1"/>
    <col min="15864" max="15865" width="10.7109375" style="196" customWidth="1"/>
    <col min="15866" max="15866" width="9.85546875" style="196" customWidth="1"/>
    <col min="15867" max="15867" width="12.7109375" style="196" customWidth="1"/>
    <col min="15868" max="15870" width="10.5703125" style="196" customWidth="1"/>
    <col min="15871" max="15872" width="8" style="196" customWidth="1"/>
    <col min="15873" max="15876" width="8.7109375" style="196" customWidth="1"/>
    <col min="15877" max="15877" width="8.85546875" style="196" customWidth="1"/>
    <col min="15878" max="15878" width="6.28515625" style="196" customWidth="1"/>
    <col min="15879" max="15879" width="36.42578125" style="196" customWidth="1"/>
    <col min="15880" max="15880" width="9" style="196" customWidth="1"/>
    <col min="15881" max="15881" width="9.140625" style="196"/>
    <col min="15882" max="15882" width="18.140625" style="196" bestFit="1" customWidth="1"/>
    <col min="15883" max="15883" width="9" style="196" customWidth="1"/>
    <col min="15884" max="15887" width="4.85546875" style="196" customWidth="1"/>
    <col min="15888" max="15896" width="9.140625" style="196"/>
    <col min="15897" max="15897" width="20.42578125" style="196" customWidth="1"/>
    <col min="15898" max="15898" width="27" style="196" bestFit="1" customWidth="1"/>
    <col min="15899" max="15899" width="29.42578125" style="196" bestFit="1" customWidth="1"/>
    <col min="15900" max="16109" width="9.140625" style="196"/>
    <col min="16110" max="16110" width="6.7109375" style="196" customWidth="1"/>
    <col min="16111" max="16111" width="6.42578125" style="196" customWidth="1"/>
    <col min="16112" max="16112" width="13.5703125" style="196" customWidth="1"/>
    <col min="16113" max="16113" width="7" style="196" customWidth="1"/>
    <col min="16114" max="16114" width="9.5703125" style="196" customWidth="1"/>
    <col min="16115" max="16115" width="8.7109375" style="196" customWidth="1"/>
    <col min="16116" max="16116" width="7.85546875" style="196" customWidth="1"/>
    <col min="16117" max="16117" width="6.7109375" style="196" customWidth="1"/>
    <col min="16118" max="16118" width="5.7109375" style="196" customWidth="1"/>
    <col min="16119" max="16119" width="6.140625" style="196" customWidth="1"/>
    <col min="16120" max="16121" width="10.7109375" style="196" customWidth="1"/>
    <col min="16122" max="16122" width="9.85546875" style="196" customWidth="1"/>
    <col min="16123" max="16123" width="12.7109375" style="196" customWidth="1"/>
    <col min="16124" max="16126" width="10.5703125" style="196" customWidth="1"/>
    <col min="16127" max="16128" width="8" style="196" customWidth="1"/>
    <col min="16129" max="16132" width="8.7109375" style="196" customWidth="1"/>
    <col min="16133" max="16133" width="8.85546875" style="196" customWidth="1"/>
    <col min="16134" max="16134" width="6.28515625" style="196" customWidth="1"/>
    <col min="16135" max="16135" width="36.42578125" style="196" customWidth="1"/>
    <col min="16136" max="16136" width="9" style="196" customWidth="1"/>
    <col min="16137" max="16137" width="9.140625" style="196"/>
    <col min="16138" max="16138" width="18.140625" style="196" bestFit="1" customWidth="1"/>
    <col min="16139" max="16139" width="9" style="196" customWidth="1"/>
    <col min="16140" max="16143" width="4.85546875" style="196" customWidth="1"/>
    <col min="16144" max="16152" width="9.140625" style="196"/>
    <col min="16153" max="16153" width="20.42578125" style="196" customWidth="1"/>
    <col min="16154" max="16154" width="27" style="196" bestFit="1" customWidth="1"/>
    <col min="16155" max="16155" width="29.42578125" style="196" bestFit="1" customWidth="1"/>
    <col min="16156" max="16384" width="9.140625" style="196"/>
  </cols>
  <sheetData>
    <row r="1" spans="1:27" s="390" customFormat="1" ht="15.75" x14ac:dyDescent="0.25">
      <c r="A1" s="438" t="str">
        <f>svršek_REKAPITULACE!A1</f>
        <v>Prodloužení podchodu a zajištění bezbariérového přístupu na nástupiště v žst. Český Brod</v>
      </c>
      <c r="F1" s="908"/>
      <c r="G1" s="50"/>
    </row>
    <row r="2" spans="1:27" s="390" customFormat="1" x14ac:dyDescent="0.25">
      <c r="A2" s="439" t="str">
        <f>svršek_REKAPITULACE!A2</f>
        <v>SO 2111 Železniční svršek</v>
      </c>
      <c r="F2" s="908"/>
      <c r="G2" s="50"/>
      <c r="V2" s="436">
        <v>5</v>
      </c>
    </row>
    <row r="3" spans="1:27" ht="15.75" thickBot="1" x14ac:dyDescent="0.3">
      <c r="A3" s="371"/>
    </row>
    <row r="4" spans="1:27" ht="15.75" thickBot="1" x14ac:dyDescent="0.3">
      <c r="A4" s="878" t="s">
        <v>127</v>
      </c>
      <c r="B4" s="879"/>
      <c r="C4" s="879"/>
      <c r="D4" s="879"/>
      <c r="E4" s="879"/>
      <c r="F4" s="879"/>
      <c r="G4" s="879"/>
      <c r="H4" s="879"/>
      <c r="I4" s="879"/>
      <c r="J4" s="879"/>
      <c r="K4" s="879"/>
      <c r="L4" s="879"/>
      <c r="M4" s="879"/>
      <c r="N4" s="879"/>
      <c r="O4" s="879"/>
      <c r="P4" s="879"/>
      <c r="Q4" s="879"/>
      <c r="R4" s="879"/>
      <c r="S4" s="879"/>
      <c r="T4" s="879"/>
      <c r="U4" s="879"/>
      <c r="V4" s="880"/>
    </row>
    <row r="5" spans="1:27" s="208" customFormat="1" ht="68.25" thickBot="1" x14ac:dyDescent="0.3">
      <c r="A5" s="372" t="s">
        <v>109</v>
      </c>
      <c r="B5" s="373" t="s">
        <v>128</v>
      </c>
      <c r="C5" s="373" t="s">
        <v>129</v>
      </c>
      <c r="D5" s="373" t="s">
        <v>130</v>
      </c>
      <c r="E5" s="373" t="s">
        <v>110</v>
      </c>
      <c r="F5" s="373" t="s">
        <v>131</v>
      </c>
      <c r="G5" s="373" t="s">
        <v>132</v>
      </c>
      <c r="H5" s="373" t="s">
        <v>133</v>
      </c>
      <c r="I5" s="373" t="s">
        <v>134</v>
      </c>
      <c r="J5" s="373" t="s">
        <v>93</v>
      </c>
      <c r="K5" s="373" t="s">
        <v>111</v>
      </c>
      <c r="L5" s="373" t="s">
        <v>135</v>
      </c>
      <c r="M5" s="373" t="s">
        <v>112</v>
      </c>
      <c r="N5" s="373" t="s">
        <v>136</v>
      </c>
      <c r="O5" s="373" t="s">
        <v>137</v>
      </c>
      <c r="P5" s="374" t="s">
        <v>138</v>
      </c>
      <c r="Q5" s="374" t="s">
        <v>139</v>
      </c>
      <c r="R5" s="374" t="s">
        <v>140</v>
      </c>
      <c r="S5" s="374" t="s">
        <v>141</v>
      </c>
      <c r="T5" s="374" t="s">
        <v>142</v>
      </c>
      <c r="U5" s="375" t="s">
        <v>143</v>
      </c>
      <c r="V5" s="376" t="s">
        <v>115</v>
      </c>
    </row>
    <row r="6" spans="1:27" s="208" customFormat="1" x14ac:dyDescent="0.25">
      <c r="A6" s="604">
        <v>33</v>
      </c>
      <c r="B6" s="605">
        <v>6</v>
      </c>
      <c r="C6" s="606" t="s">
        <v>232</v>
      </c>
      <c r="D6" s="607" t="s">
        <v>144</v>
      </c>
      <c r="E6" s="608">
        <v>49</v>
      </c>
      <c r="F6" s="920" t="s">
        <v>145</v>
      </c>
      <c r="G6" s="607">
        <v>300</v>
      </c>
      <c r="H6" s="606" t="s">
        <v>20</v>
      </c>
      <c r="I6" s="606" t="s">
        <v>149</v>
      </c>
      <c r="J6" s="606" t="s">
        <v>146</v>
      </c>
      <c r="K6" s="609">
        <v>50</v>
      </c>
      <c r="L6" s="610">
        <v>6</v>
      </c>
      <c r="M6" s="611">
        <v>77</v>
      </c>
      <c r="N6" s="612">
        <v>14</v>
      </c>
      <c r="O6" s="613" t="s">
        <v>20</v>
      </c>
      <c r="P6" s="613">
        <v>1</v>
      </c>
      <c r="Q6" s="613">
        <v>2</v>
      </c>
      <c r="R6" s="614"/>
      <c r="S6" s="606" t="s">
        <v>233</v>
      </c>
      <c r="T6" s="606" t="s">
        <v>147</v>
      </c>
      <c r="U6" s="615" t="s">
        <v>148</v>
      </c>
      <c r="V6" s="395"/>
    </row>
    <row r="7" spans="1:27" s="208" customFormat="1" ht="15.75" thickBot="1" x14ac:dyDescent="0.3">
      <c r="A7" s="396"/>
      <c r="B7" s="397"/>
      <c r="C7" s="398"/>
      <c r="D7" s="399"/>
      <c r="E7" s="400"/>
      <c r="F7" s="921"/>
      <c r="G7" s="399"/>
      <c r="H7" s="398"/>
      <c r="I7" s="398"/>
      <c r="J7" s="398"/>
      <c r="K7" s="401"/>
      <c r="L7" s="402"/>
      <c r="M7" s="403"/>
      <c r="N7" s="404"/>
      <c r="O7" s="377"/>
      <c r="P7" s="377"/>
      <c r="Q7" s="377"/>
      <c r="R7" s="405"/>
      <c r="S7" s="398"/>
      <c r="T7" s="398"/>
      <c r="U7" s="406"/>
      <c r="V7" s="407"/>
    </row>
    <row r="8" spans="1:27" s="208" customFormat="1" ht="15.75" thickBot="1" x14ac:dyDescent="0.3">
      <c r="A8" s="378"/>
      <c r="B8" s="378"/>
      <c r="C8" s="378"/>
      <c r="D8" s="378"/>
      <c r="E8" s="379"/>
      <c r="F8" s="922"/>
      <c r="G8" s="379"/>
      <c r="H8" s="379"/>
      <c r="I8" s="378"/>
      <c r="J8" s="378"/>
      <c r="K8" s="620">
        <f>SUM(K6:K7)</f>
        <v>50</v>
      </c>
      <c r="L8" s="616">
        <f>SUM(L6:L7)</f>
        <v>6</v>
      </c>
      <c r="M8" s="616">
        <f>SUM(M6:M7)</f>
        <v>77</v>
      </c>
      <c r="N8" s="616">
        <f>SUM(N6:N7)</f>
        <v>14</v>
      </c>
      <c r="O8" s="616"/>
      <c r="P8" s="616">
        <f>SUM(P6:P7)</f>
        <v>1</v>
      </c>
      <c r="Q8" s="616">
        <f>SUM(Q6:Q7)</f>
        <v>2</v>
      </c>
      <c r="R8" s="617">
        <f>SUM(R6:R7)</f>
        <v>0</v>
      </c>
      <c r="S8" s="378"/>
      <c r="T8" s="378"/>
      <c r="U8" s="378"/>
      <c r="W8" s="379"/>
      <c r="X8" s="379"/>
      <c r="Z8" s="379"/>
      <c r="AA8" s="379"/>
    </row>
    <row r="9" spans="1:27" s="208" customFormat="1" x14ac:dyDescent="0.25">
      <c r="A9" s="49" t="s">
        <v>151</v>
      </c>
      <c r="F9" s="125"/>
      <c r="G9" s="162"/>
      <c r="H9" s="162"/>
      <c r="V9" s="380"/>
      <c r="W9" s="162"/>
      <c r="X9" s="162"/>
      <c r="Y9" s="162"/>
    </row>
    <row r="10" spans="1:27" x14ac:dyDescent="0.25">
      <c r="F10" s="923"/>
      <c r="G10" s="162"/>
      <c r="H10" s="162"/>
      <c r="I10" s="208"/>
      <c r="W10" s="162"/>
      <c r="X10" s="162" t="s">
        <v>19</v>
      </c>
      <c r="Y10" s="162"/>
    </row>
    <row r="11" spans="1:27" x14ac:dyDescent="0.25">
      <c r="A11" s="49" t="s">
        <v>235</v>
      </c>
      <c r="B11" s="49"/>
      <c r="C11" s="49"/>
      <c r="D11" s="49"/>
      <c r="E11" s="197"/>
      <c r="F11" s="923"/>
      <c r="H11" s="619">
        <f>K8</f>
        <v>50</v>
      </c>
      <c r="Q11" s="255"/>
      <c r="R11" s="255"/>
    </row>
    <row r="12" spans="1:27" x14ac:dyDescent="0.25">
      <c r="A12" s="49" t="s">
        <v>236</v>
      </c>
      <c r="B12" s="49"/>
      <c r="C12" s="49"/>
      <c r="D12" s="49"/>
      <c r="E12" s="197"/>
      <c r="F12" s="125"/>
      <c r="H12" s="618">
        <f>M8</f>
        <v>77</v>
      </c>
      <c r="Q12" s="255"/>
      <c r="R12" s="255"/>
    </row>
    <row r="13" spans="1:27" ht="15.75" x14ac:dyDescent="0.25">
      <c r="A13" s="49" t="s">
        <v>135</v>
      </c>
      <c r="B13" s="49"/>
      <c r="C13" s="49"/>
      <c r="D13" s="49"/>
      <c r="E13" s="197"/>
      <c r="F13" s="924"/>
      <c r="H13" s="618">
        <f>L8</f>
        <v>6</v>
      </c>
      <c r="K13" s="381"/>
      <c r="Q13" s="255"/>
      <c r="R13" s="255"/>
    </row>
    <row r="14" spans="1:27" ht="15.75" x14ac:dyDescent="0.25">
      <c r="A14" s="49" t="s">
        <v>150</v>
      </c>
      <c r="B14" s="49"/>
      <c r="C14" s="49"/>
      <c r="D14" s="49"/>
      <c r="E14" s="197"/>
      <c r="F14" s="923"/>
      <c r="H14" s="618">
        <f>N8</f>
        <v>14</v>
      </c>
      <c r="I14" s="162"/>
      <c r="J14" s="162"/>
      <c r="K14" s="381"/>
      <c r="L14" s="162"/>
      <c r="M14" s="162"/>
      <c r="N14" s="162"/>
      <c r="O14" s="162"/>
      <c r="P14" s="162"/>
      <c r="Q14" s="255"/>
      <c r="R14" s="255"/>
    </row>
    <row r="15" spans="1:27" ht="15.75" x14ac:dyDescent="0.25">
      <c r="A15" s="49" t="s">
        <v>238</v>
      </c>
      <c r="B15" s="49"/>
      <c r="C15" s="49"/>
      <c r="D15" s="49"/>
      <c r="E15" s="197"/>
      <c r="F15" s="410"/>
      <c r="H15" s="618">
        <f>Q8</f>
        <v>2</v>
      </c>
      <c r="I15" s="162"/>
      <c r="J15" s="381"/>
      <c r="K15" s="381"/>
      <c r="L15" s="162"/>
      <c r="M15" s="162"/>
      <c r="N15" s="162"/>
      <c r="O15" s="162"/>
      <c r="P15" s="162"/>
      <c r="Q15" s="255"/>
      <c r="R15" s="255"/>
    </row>
    <row r="16" spans="1:27" ht="15.75" x14ac:dyDescent="0.25">
      <c r="A16" s="49" t="s">
        <v>237</v>
      </c>
      <c r="B16" s="49"/>
      <c r="C16" s="49"/>
      <c r="D16" s="49"/>
      <c r="E16" s="197"/>
      <c r="F16" s="410"/>
      <c r="H16" s="618">
        <f>P8</f>
        <v>1</v>
      </c>
      <c r="I16" s="162"/>
      <c r="J16" s="381"/>
      <c r="K16" s="381"/>
      <c r="L16" s="162"/>
      <c r="M16" s="139"/>
      <c r="N16" s="139"/>
      <c r="O16" s="162"/>
      <c r="P16" s="162"/>
      <c r="Q16" s="255"/>
      <c r="R16" s="255"/>
    </row>
    <row r="17" spans="1:25" x14ac:dyDescent="0.25">
      <c r="A17" s="49" t="s">
        <v>234</v>
      </c>
      <c r="B17" s="49"/>
      <c r="C17" s="49"/>
      <c r="D17" s="49"/>
      <c r="E17" s="197"/>
      <c r="F17" s="410"/>
      <c r="H17" s="618">
        <v>1</v>
      </c>
      <c r="O17" s="162"/>
      <c r="P17" s="162"/>
      <c r="Q17" s="255"/>
      <c r="R17" s="255"/>
    </row>
    <row r="18" spans="1:25" x14ac:dyDescent="0.25">
      <c r="B18" s="49"/>
      <c r="C18" s="49"/>
      <c r="D18" s="49"/>
      <c r="E18" s="197"/>
      <c r="F18" s="410"/>
      <c r="O18" s="162"/>
      <c r="P18" s="162"/>
      <c r="Q18" s="255"/>
      <c r="R18" s="255"/>
    </row>
    <row r="19" spans="1:25" x14ac:dyDescent="0.25">
      <c r="F19" s="410"/>
      <c r="G19" s="196"/>
      <c r="H19" s="390"/>
      <c r="O19" s="162"/>
      <c r="P19" s="162"/>
      <c r="Q19" s="255"/>
      <c r="R19" s="255"/>
    </row>
    <row r="20" spans="1:25" s="390" customFormat="1" x14ac:dyDescent="0.25">
      <c r="A20" s="196"/>
      <c r="B20" s="196"/>
      <c r="C20" s="196"/>
      <c r="D20" s="196"/>
      <c r="E20" s="196"/>
      <c r="F20" s="410"/>
      <c r="O20" s="162"/>
      <c r="P20" s="162"/>
      <c r="Q20" s="394"/>
      <c r="R20" s="394"/>
    </row>
    <row r="21" spans="1:25" s="390" customFormat="1" ht="15.75" x14ac:dyDescent="0.25">
      <c r="A21" s="196"/>
      <c r="B21" s="196"/>
      <c r="C21" s="196"/>
      <c r="D21" s="196"/>
      <c r="E21" s="196"/>
      <c r="F21" s="410"/>
      <c r="H21" s="162"/>
      <c r="I21" s="162"/>
      <c r="J21" s="381"/>
      <c r="K21" s="381"/>
      <c r="L21" s="162"/>
      <c r="M21" s="162"/>
      <c r="N21" s="162"/>
      <c r="O21" s="162"/>
      <c r="P21" s="162"/>
      <c r="Q21" s="394"/>
      <c r="R21" s="394"/>
    </row>
    <row r="22" spans="1:25" x14ac:dyDescent="0.25">
      <c r="F22" s="925"/>
      <c r="G22" s="162"/>
      <c r="I22" s="162"/>
      <c r="J22" s="162"/>
      <c r="K22" s="162"/>
      <c r="L22" s="162"/>
      <c r="M22" s="162"/>
      <c r="N22" s="162"/>
      <c r="O22" s="162"/>
      <c r="P22" s="162"/>
    </row>
    <row r="23" spans="1:25" x14ac:dyDescent="0.25">
      <c r="H23" s="162"/>
      <c r="I23" s="139"/>
      <c r="J23" s="162"/>
      <c r="K23" s="162"/>
      <c r="L23" s="208"/>
      <c r="M23" s="382"/>
      <c r="N23" s="382"/>
      <c r="O23" s="382"/>
      <c r="P23" s="162"/>
      <c r="Q23" s="162"/>
      <c r="R23" s="162"/>
      <c r="S23" s="162"/>
      <c r="T23" s="162"/>
      <c r="U23" s="162"/>
      <c r="V23" s="162"/>
      <c r="W23" s="162"/>
      <c r="X23" s="162"/>
      <c r="Y23" s="162"/>
    </row>
    <row r="24" spans="1:25" x14ac:dyDescent="0.25">
      <c r="H24" s="208"/>
      <c r="I24" s="162"/>
      <c r="J24" s="162"/>
      <c r="K24" s="162"/>
      <c r="L24" s="162"/>
      <c r="M24" s="162"/>
      <c r="N24" s="162"/>
      <c r="O24" s="383"/>
      <c r="P24" s="383"/>
      <c r="Q24" s="162"/>
      <c r="R24" s="162"/>
      <c r="S24" s="162"/>
      <c r="T24" s="162"/>
      <c r="U24" s="162"/>
      <c r="V24" s="162"/>
      <c r="W24" s="162"/>
      <c r="X24" s="162"/>
      <c r="Y24" s="162"/>
    </row>
    <row r="25" spans="1:25" x14ac:dyDescent="0.25">
      <c r="G25" s="207"/>
      <c r="H25" s="384"/>
      <c r="I25" s="208"/>
      <c r="J25" s="208"/>
      <c r="K25" s="208"/>
      <c r="L25" s="162"/>
      <c r="M25" s="162"/>
      <c r="N25" s="162"/>
      <c r="O25" s="383"/>
      <c r="P25" s="383"/>
      <c r="Q25" s="162"/>
      <c r="R25" s="162"/>
      <c r="S25" s="162"/>
      <c r="T25" s="162"/>
      <c r="U25" s="162"/>
      <c r="V25" s="162"/>
      <c r="W25" s="162"/>
      <c r="X25" s="162"/>
      <c r="Y25" s="162"/>
    </row>
    <row r="26" spans="1:25" x14ac:dyDescent="0.25">
      <c r="F26" s="410"/>
      <c r="G26" s="384"/>
      <c r="H26" s="384"/>
      <c r="I26" s="384"/>
      <c r="J26" s="384"/>
      <c r="K26" s="384"/>
      <c r="L26" s="208"/>
      <c r="M26" s="382"/>
      <c r="N26" s="382"/>
      <c r="O26" s="382"/>
      <c r="P26" s="162"/>
      <c r="Q26" s="162"/>
      <c r="R26" s="162"/>
      <c r="S26" s="162"/>
      <c r="T26" s="162"/>
      <c r="U26" s="162"/>
      <c r="V26" s="162"/>
      <c r="W26" s="162"/>
      <c r="X26" s="162"/>
      <c r="Y26" s="162"/>
    </row>
    <row r="27" spans="1:25" x14ac:dyDescent="0.25">
      <c r="F27" s="384"/>
      <c r="G27" s="384"/>
      <c r="H27" s="384"/>
      <c r="I27" s="384"/>
      <c r="J27" s="384"/>
      <c r="K27" s="384"/>
      <c r="L27" s="384"/>
      <c r="M27" s="384"/>
      <c r="N27" s="384"/>
      <c r="O27" s="384"/>
      <c r="P27" s="384"/>
      <c r="Q27" s="384"/>
      <c r="R27" s="384"/>
      <c r="S27" s="384"/>
      <c r="T27" s="384"/>
      <c r="U27" s="384"/>
      <c r="V27" s="384"/>
      <c r="W27" s="384"/>
      <c r="X27" s="384"/>
      <c r="Y27" s="384"/>
    </row>
    <row r="28" spans="1:25" x14ac:dyDescent="0.25"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</row>
    <row r="29" spans="1:25" x14ac:dyDescent="0.25">
      <c r="E29" s="302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/>
      <c r="Q29" s="384"/>
      <c r="R29" s="384"/>
      <c r="S29" s="384"/>
      <c r="T29" s="384"/>
      <c r="U29" s="384"/>
      <c r="V29" s="384"/>
      <c r="W29" s="384"/>
      <c r="X29" s="384"/>
      <c r="Y29" s="384"/>
    </row>
    <row r="30" spans="1:25" x14ac:dyDescent="0.25">
      <c r="F30" s="384"/>
      <c r="G30" s="384"/>
      <c r="H30" s="384"/>
      <c r="I30" s="384"/>
      <c r="J30" s="384"/>
      <c r="K30" s="384"/>
      <c r="L30" s="384"/>
      <c r="M30" s="384"/>
      <c r="N30" s="384"/>
      <c r="O30" s="384"/>
      <c r="P30" s="384"/>
      <c r="Q30" s="384"/>
      <c r="R30" s="384"/>
      <c r="S30" s="384"/>
      <c r="T30" s="384"/>
      <c r="U30" s="384"/>
      <c r="V30" s="384"/>
      <c r="W30" s="384"/>
      <c r="X30" s="384"/>
      <c r="Y30" s="384"/>
    </row>
    <row r="31" spans="1:25" x14ac:dyDescent="0.25">
      <c r="F31" s="384"/>
      <c r="G31" s="384"/>
      <c r="H31" s="384"/>
      <c r="I31" s="384"/>
      <c r="J31" s="384"/>
      <c r="K31" s="384"/>
      <c r="L31" s="384"/>
      <c r="M31" s="384"/>
      <c r="N31" s="384"/>
      <c r="O31" s="383"/>
      <c r="P31" s="383"/>
      <c r="Q31" s="383"/>
      <c r="R31" s="383"/>
      <c r="S31" s="383"/>
      <c r="T31" s="383"/>
      <c r="U31" s="383"/>
      <c r="V31" s="383"/>
      <c r="W31" s="383"/>
      <c r="X31" s="383"/>
      <c r="Y31" s="384"/>
    </row>
    <row r="32" spans="1:25" x14ac:dyDescent="0.25">
      <c r="A32" s="387"/>
      <c r="D32" s="386"/>
      <c r="E32" s="304"/>
      <c r="F32" s="384"/>
      <c r="G32" s="384"/>
      <c r="H32" s="385"/>
      <c r="I32" s="384"/>
      <c r="J32" s="384"/>
      <c r="K32" s="384"/>
      <c r="L32" s="384"/>
      <c r="M32" s="384"/>
      <c r="N32" s="384"/>
      <c r="O32" s="384"/>
      <c r="P32" s="384"/>
      <c r="Q32" s="384"/>
      <c r="R32" s="384"/>
      <c r="S32" s="384"/>
      <c r="T32" s="384"/>
      <c r="U32" s="384"/>
      <c r="V32" s="384"/>
      <c r="W32" s="384"/>
      <c r="X32" s="384"/>
      <c r="Y32" s="384"/>
    </row>
    <row r="33" spans="1:25" x14ac:dyDescent="0.25">
      <c r="A33" s="139"/>
      <c r="B33" s="162"/>
      <c r="C33" s="388"/>
      <c r="D33" s="162"/>
      <c r="E33" s="388"/>
      <c r="F33" s="384"/>
      <c r="G33" s="385"/>
      <c r="H33" s="385"/>
      <c r="I33" s="385"/>
      <c r="J33" s="385"/>
      <c r="K33" s="385"/>
      <c r="L33" s="384"/>
      <c r="M33" s="384"/>
      <c r="N33" s="384"/>
      <c r="O33" s="384"/>
      <c r="P33" s="384"/>
      <c r="Q33" s="384"/>
      <c r="R33" s="384"/>
      <c r="S33" s="384"/>
      <c r="T33" s="384"/>
      <c r="U33" s="384"/>
      <c r="V33" s="384"/>
      <c r="W33" s="384"/>
      <c r="X33" s="384"/>
      <c r="Y33" s="384"/>
    </row>
    <row r="34" spans="1:25" x14ac:dyDescent="0.25">
      <c r="A34" s="139"/>
      <c r="B34" s="162"/>
      <c r="C34" s="162"/>
      <c r="D34" s="208"/>
      <c r="E34" s="358"/>
      <c r="F34" s="385"/>
      <c r="G34" s="385"/>
      <c r="I34" s="385"/>
      <c r="J34" s="385"/>
      <c r="K34" s="385"/>
      <c r="L34" s="385"/>
      <c r="M34" s="385"/>
      <c r="N34" s="385"/>
      <c r="O34" s="385"/>
      <c r="P34" s="385"/>
      <c r="Q34" s="385"/>
      <c r="R34" s="385"/>
      <c r="S34" s="385"/>
      <c r="T34" s="385"/>
      <c r="U34" s="385"/>
      <c r="V34" s="385"/>
      <c r="W34" s="385"/>
      <c r="X34" s="385"/>
      <c r="Y34" s="385"/>
    </row>
    <row r="35" spans="1:25" x14ac:dyDescent="0.25">
      <c r="A35" s="320"/>
      <c r="B35" s="162"/>
      <c r="C35" s="162"/>
      <c r="D35" s="208"/>
      <c r="E35" s="141"/>
      <c r="F35" s="385"/>
      <c r="G35" s="124"/>
      <c r="I35" s="139"/>
      <c r="J35" s="162"/>
      <c r="K35" s="162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  <c r="W35" s="385"/>
      <c r="X35" s="385"/>
      <c r="Y35" s="385"/>
    </row>
    <row r="36" spans="1:25" x14ac:dyDescent="0.25">
      <c r="A36" s="321"/>
      <c r="B36" s="320"/>
      <c r="C36" s="320"/>
      <c r="D36" s="320"/>
      <c r="E36" s="320"/>
      <c r="F36" s="926"/>
      <c r="G36" s="124"/>
      <c r="I36" s="139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</row>
    <row r="37" spans="1:25" x14ac:dyDescent="0.25">
      <c r="A37" s="321"/>
      <c r="B37" s="208"/>
      <c r="C37" s="208"/>
      <c r="D37" s="322"/>
      <c r="E37" s="322"/>
      <c r="F37" s="926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</row>
    <row r="38" spans="1:25" x14ac:dyDescent="0.25">
      <c r="A38" s="321"/>
      <c r="B38" s="208"/>
      <c r="C38" s="208"/>
      <c r="D38" s="139"/>
      <c r="E38" s="139"/>
      <c r="H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</row>
    <row r="39" spans="1:25" x14ac:dyDescent="0.25">
      <c r="A39" s="321"/>
      <c r="B39" s="389"/>
      <c r="C39" s="208"/>
      <c r="D39" s="139"/>
      <c r="E39" s="139"/>
      <c r="G39" s="162"/>
      <c r="H39" s="162"/>
      <c r="I39" s="162"/>
      <c r="J39" s="162"/>
      <c r="K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</row>
    <row r="40" spans="1:25" x14ac:dyDescent="0.25">
      <c r="A40" s="321"/>
      <c r="B40" s="389"/>
      <c r="C40" s="208"/>
      <c r="D40" s="139"/>
      <c r="E40" s="139"/>
      <c r="F40" s="927"/>
      <c r="G40" s="207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</row>
    <row r="41" spans="1:25" x14ac:dyDescent="0.25">
      <c r="A41" s="321"/>
      <c r="B41" s="389"/>
      <c r="C41" s="208"/>
      <c r="D41" s="139"/>
      <c r="E41" s="139"/>
      <c r="F41" s="923"/>
      <c r="G41" s="207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</row>
    <row r="42" spans="1:25" x14ac:dyDescent="0.25">
      <c r="A42" s="321"/>
      <c r="B42" s="320"/>
      <c r="C42" s="208"/>
      <c r="D42" s="139"/>
      <c r="E42" s="139"/>
      <c r="F42" s="923"/>
      <c r="G42" s="162"/>
      <c r="H42" s="320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</row>
    <row r="43" spans="1:25" x14ac:dyDescent="0.25">
      <c r="A43" s="16"/>
      <c r="B43" s="320"/>
      <c r="C43" s="208"/>
      <c r="D43" s="139"/>
      <c r="E43" s="139"/>
      <c r="F43" s="923"/>
      <c r="G43" s="320"/>
      <c r="H43" s="322"/>
      <c r="I43" s="320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</row>
    <row r="44" spans="1:25" x14ac:dyDescent="0.25">
      <c r="A44" s="208"/>
      <c r="B44" s="208"/>
      <c r="C44" s="257"/>
      <c r="D44" s="325"/>
      <c r="E44" s="325"/>
      <c r="F44" s="928"/>
      <c r="G44" s="320"/>
      <c r="H44" s="139"/>
      <c r="I44" s="322"/>
      <c r="J44" s="322"/>
      <c r="K44" s="32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</row>
    <row r="45" spans="1:25" x14ac:dyDescent="0.25">
      <c r="A45" s="208"/>
      <c r="B45" s="208"/>
      <c r="C45" s="208"/>
      <c r="D45" s="208"/>
      <c r="E45" s="208"/>
      <c r="F45" s="929"/>
      <c r="G45" s="162"/>
      <c r="H45" s="200"/>
      <c r="I45" s="139"/>
      <c r="J45" s="139"/>
      <c r="K45" s="139"/>
      <c r="L45" s="322"/>
      <c r="M45" s="322"/>
      <c r="N45" s="322"/>
      <c r="O45" s="322"/>
      <c r="P45" s="322"/>
      <c r="Q45" s="322"/>
      <c r="R45" s="322"/>
      <c r="S45" s="322"/>
      <c r="T45" s="322"/>
      <c r="U45" s="322"/>
      <c r="V45" s="322"/>
      <c r="W45" s="322"/>
      <c r="X45" s="322"/>
      <c r="Y45" s="322"/>
    </row>
    <row r="46" spans="1:25" x14ac:dyDescent="0.25">
      <c r="A46" s="208"/>
      <c r="B46" s="208"/>
      <c r="C46" s="208"/>
      <c r="D46" s="208"/>
      <c r="E46" s="208"/>
      <c r="F46" s="292"/>
      <c r="G46" s="162"/>
      <c r="H46" s="200"/>
      <c r="I46" s="200"/>
      <c r="J46" s="200"/>
      <c r="K46" s="200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</row>
    <row r="47" spans="1:25" x14ac:dyDescent="0.25">
      <c r="A47" s="208"/>
      <c r="B47" s="208"/>
      <c r="C47" s="208"/>
      <c r="D47" s="208"/>
      <c r="E47" s="208"/>
      <c r="F47" s="292"/>
      <c r="G47" s="162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</row>
    <row r="48" spans="1:25" x14ac:dyDescent="0.25">
      <c r="A48" s="208"/>
      <c r="B48" s="208"/>
      <c r="C48" s="208"/>
      <c r="D48" s="208"/>
      <c r="E48" s="208"/>
      <c r="F48" s="292"/>
      <c r="G48" s="162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</row>
    <row r="49" spans="1:25" x14ac:dyDescent="0.25">
      <c r="A49" s="208"/>
      <c r="B49" s="208"/>
      <c r="C49" s="208"/>
      <c r="D49" s="208"/>
      <c r="E49" s="208"/>
      <c r="F49" s="292"/>
      <c r="G49" s="162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</row>
    <row r="50" spans="1:25" x14ac:dyDescent="0.25">
      <c r="A50" s="208"/>
      <c r="B50" s="208"/>
      <c r="C50" s="208"/>
      <c r="D50" s="208"/>
      <c r="E50" s="208"/>
      <c r="F50" s="292"/>
      <c r="G50" s="162"/>
      <c r="H50" s="325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</row>
    <row r="51" spans="1:25" x14ac:dyDescent="0.25">
      <c r="A51" s="208"/>
      <c r="B51" s="208"/>
      <c r="C51" s="208"/>
      <c r="D51" s="208"/>
      <c r="E51" s="208"/>
      <c r="F51" s="292"/>
      <c r="G51" s="325"/>
      <c r="H51" s="197"/>
      <c r="I51" s="325"/>
      <c r="J51" s="325"/>
      <c r="K51" s="325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</row>
    <row r="52" spans="1:25" x14ac:dyDescent="0.25">
      <c r="A52" s="208"/>
      <c r="B52" s="208"/>
      <c r="C52" s="208"/>
      <c r="D52" s="208"/>
      <c r="E52" s="208"/>
      <c r="F52" s="930"/>
      <c r="G52" s="207"/>
      <c r="H52" s="197"/>
      <c r="I52" s="197"/>
      <c r="J52" s="197"/>
      <c r="K52" s="197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</row>
    <row r="53" spans="1:25" x14ac:dyDescent="0.25">
      <c r="A53" s="208"/>
      <c r="B53" s="208"/>
      <c r="C53" s="208"/>
      <c r="D53" s="208"/>
      <c r="E53" s="208"/>
      <c r="F53" s="125"/>
      <c r="G53" s="20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</row>
    <row r="54" spans="1:25" x14ac:dyDescent="0.25">
      <c r="A54" s="208"/>
      <c r="B54" s="208"/>
      <c r="C54" s="208"/>
      <c r="D54" s="208"/>
      <c r="E54" s="208"/>
      <c r="F54" s="125"/>
      <c r="G54" s="20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</row>
    <row r="55" spans="1:25" x14ac:dyDescent="0.25">
      <c r="A55" s="208"/>
      <c r="B55" s="208"/>
      <c r="C55" s="208"/>
      <c r="D55" s="208"/>
      <c r="E55" s="208"/>
      <c r="F55" s="125"/>
      <c r="G55" s="20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</row>
    <row r="56" spans="1:25" x14ac:dyDescent="0.25">
      <c r="A56" s="208"/>
      <c r="B56" s="208"/>
      <c r="C56" s="208"/>
      <c r="D56" s="208"/>
      <c r="E56" s="208"/>
      <c r="F56" s="125"/>
      <c r="G56" s="20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</row>
    <row r="57" spans="1:25" x14ac:dyDescent="0.25">
      <c r="A57" s="208"/>
      <c r="B57" s="208"/>
      <c r="C57" s="208"/>
      <c r="D57" s="208"/>
      <c r="E57" s="208"/>
      <c r="F57" s="125"/>
      <c r="G57" s="207"/>
      <c r="H57" s="197"/>
      <c r="I57" s="197"/>
      <c r="J57" s="197"/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</row>
    <row r="58" spans="1:25" x14ac:dyDescent="0.25">
      <c r="A58" s="208"/>
      <c r="B58" s="208"/>
      <c r="C58" s="208"/>
      <c r="D58" s="208"/>
      <c r="E58" s="208"/>
      <c r="F58" s="125"/>
      <c r="G58" s="207"/>
      <c r="I58" s="197"/>
      <c r="J58" s="197"/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</row>
    <row r="59" spans="1:25" x14ac:dyDescent="0.25">
      <c r="A59" s="208"/>
      <c r="B59" s="208"/>
      <c r="C59" s="208"/>
      <c r="D59" s="208"/>
      <c r="E59" s="208"/>
      <c r="F59" s="125"/>
      <c r="G59" s="20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</row>
    <row r="60" spans="1:25" x14ac:dyDescent="0.25">
      <c r="A60" s="208"/>
      <c r="B60" s="208"/>
      <c r="C60" s="208"/>
      <c r="D60" s="208"/>
      <c r="E60" s="208"/>
      <c r="F60" s="125"/>
      <c r="G60" s="207"/>
    </row>
    <row r="61" spans="1:25" x14ac:dyDescent="0.25">
      <c r="A61" s="208"/>
      <c r="B61" s="208"/>
      <c r="C61" s="208"/>
      <c r="D61" s="208"/>
      <c r="E61" s="208"/>
      <c r="F61" s="125"/>
      <c r="G61" s="207"/>
    </row>
    <row r="62" spans="1:25" x14ac:dyDescent="0.25">
      <c r="A62" s="208"/>
      <c r="B62" s="208"/>
      <c r="C62" s="208"/>
      <c r="D62" s="208"/>
      <c r="E62" s="208"/>
      <c r="F62" s="125"/>
      <c r="G62" s="207"/>
    </row>
    <row r="63" spans="1:25" x14ac:dyDescent="0.25">
      <c r="A63" s="208"/>
      <c r="B63" s="208"/>
      <c r="C63" s="208"/>
      <c r="D63" s="208"/>
      <c r="E63" s="208"/>
      <c r="F63" s="125"/>
      <c r="G63" s="207"/>
    </row>
    <row r="64" spans="1:25" x14ac:dyDescent="0.25">
      <c r="A64" s="208"/>
      <c r="B64" s="208"/>
      <c r="C64" s="208"/>
      <c r="D64" s="208"/>
      <c r="E64" s="208"/>
      <c r="F64" s="125"/>
      <c r="G64" s="207"/>
    </row>
    <row r="65" spans="1:7" x14ac:dyDescent="0.25">
      <c r="A65" s="208"/>
      <c r="B65" s="208"/>
      <c r="C65" s="208"/>
      <c r="D65" s="208"/>
      <c r="E65" s="208"/>
      <c r="F65" s="125"/>
      <c r="G65" s="207"/>
    </row>
    <row r="66" spans="1:7" x14ac:dyDescent="0.25">
      <c r="A66" s="208"/>
      <c r="B66" s="208"/>
      <c r="C66" s="208"/>
      <c r="D66" s="208"/>
      <c r="E66" s="208"/>
      <c r="F66" s="125"/>
      <c r="G66" s="207"/>
    </row>
    <row r="67" spans="1:7" x14ac:dyDescent="0.25">
      <c r="A67" s="208"/>
      <c r="B67" s="208"/>
      <c r="C67" s="208"/>
      <c r="D67" s="208"/>
      <c r="E67" s="208"/>
      <c r="F67" s="125"/>
      <c r="G67" s="207"/>
    </row>
    <row r="68" spans="1:7" x14ac:dyDescent="0.25">
      <c r="A68" s="208"/>
      <c r="B68" s="208"/>
      <c r="C68" s="208"/>
      <c r="D68" s="208"/>
      <c r="E68" s="208"/>
      <c r="F68" s="125"/>
      <c r="G68" s="207"/>
    </row>
    <row r="69" spans="1:7" x14ac:dyDescent="0.25">
      <c r="A69" s="208"/>
      <c r="B69" s="208"/>
      <c r="C69" s="208"/>
      <c r="D69" s="208"/>
      <c r="E69" s="208"/>
      <c r="F69" s="125"/>
      <c r="G69" s="207"/>
    </row>
    <row r="70" spans="1:7" x14ac:dyDescent="0.25">
      <c r="A70" s="208"/>
      <c r="B70" s="208"/>
      <c r="C70" s="208"/>
      <c r="D70" s="208"/>
      <c r="E70" s="208"/>
      <c r="F70" s="125"/>
      <c r="G70" s="207"/>
    </row>
    <row r="71" spans="1:7" x14ac:dyDescent="0.25">
      <c r="A71" s="208"/>
      <c r="B71" s="208"/>
      <c r="C71" s="208"/>
      <c r="D71" s="208"/>
      <c r="E71" s="208"/>
      <c r="F71" s="125"/>
      <c r="G71" s="207"/>
    </row>
    <row r="72" spans="1:7" x14ac:dyDescent="0.25">
      <c r="A72" s="208"/>
      <c r="B72" s="208"/>
      <c r="C72" s="208"/>
      <c r="D72" s="208"/>
      <c r="E72" s="208"/>
      <c r="F72" s="125"/>
      <c r="G72" s="207"/>
    </row>
    <row r="73" spans="1:7" x14ac:dyDescent="0.25">
      <c r="A73" s="208"/>
      <c r="B73" s="208"/>
      <c r="C73" s="208"/>
      <c r="D73" s="208"/>
      <c r="E73" s="208"/>
      <c r="F73" s="125"/>
      <c r="G73" s="207"/>
    </row>
    <row r="74" spans="1:7" x14ac:dyDescent="0.25">
      <c r="A74" s="208"/>
      <c r="B74" s="208"/>
      <c r="C74" s="208"/>
      <c r="D74" s="208"/>
      <c r="E74" s="208"/>
      <c r="F74" s="125"/>
      <c r="G74" s="207"/>
    </row>
    <row r="75" spans="1:7" x14ac:dyDescent="0.25">
      <c r="A75" s="208"/>
      <c r="B75" s="208"/>
      <c r="C75" s="208"/>
      <c r="D75" s="208"/>
      <c r="E75" s="208"/>
      <c r="F75" s="125"/>
      <c r="G75" s="207"/>
    </row>
    <row r="76" spans="1:7" x14ac:dyDescent="0.25">
      <c r="A76" s="208"/>
      <c r="B76" s="208"/>
      <c r="C76" s="208"/>
      <c r="D76" s="208"/>
      <c r="E76" s="208"/>
      <c r="F76" s="125"/>
      <c r="G76" s="207"/>
    </row>
    <row r="77" spans="1:7" x14ac:dyDescent="0.25">
      <c r="A77" s="208"/>
      <c r="B77" s="208"/>
      <c r="C77" s="208"/>
      <c r="D77" s="208"/>
      <c r="E77" s="208"/>
      <c r="F77" s="125"/>
      <c r="G77" s="207"/>
    </row>
    <row r="78" spans="1:7" x14ac:dyDescent="0.25">
      <c r="A78" s="208"/>
      <c r="B78" s="208"/>
      <c r="C78" s="208"/>
      <c r="D78" s="208"/>
      <c r="E78" s="208"/>
      <c r="F78" s="125"/>
      <c r="G78" s="207"/>
    </row>
    <row r="79" spans="1:7" x14ac:dyDescent="0.25">
      <c r="A79" s="208"/>
      <c r="B79" s="208"/>
      <c r="C79" s="208"/>
      <c r="D79" s="208"/>
      <c r="E79" s="208"/>
      <c r="F79" s="125"/>
      <c r="G79" s="207"/>
    </row>
    <row r="80" spans="1:7" x14ac:dyDescent="0.25">
      <c r="A80" s="208"/>
      <c r="B80" s="208"/>
      <c r="C80" s="208"/>
      <c r="D80" s="208"/>
      <c r="E80" s="208"/>
      <c r="F80" s="125"/>
      <c r="G80" s="207"/>
    </row>
    <row r="81" spans="1:7" x14ac:dyDescent="0.25">
      <c r="A81" s="208"/>
      <c r="B81" s="208"/>
      <c r="C81" s="208"/>
      <c r="D81" s="208"/>
      <c r="E81" s="208"/>
      <c r="F81" s="125"/>
      <c r="G81" s="207"/>
    </row>
    <row r="82" spans="1:7" x14ac:dyDescent="0.25">
      <c r="A82" s="208"/>
      <c r="B82" s="208"/>
      <c r="C82" s="208"/>
      <c r="D82" s="208"/>
      <c r="E82" s="208"/>
      <c r="F82" s="125"/>
      <c r="G82" s="207"/>
    </row>
    <row r="83" spans="1:7" x14ac:dyDescent="0.25">
      <c r="A83" s="208"/>
      <c r="B83" s="208"/>
      <c r="C83" s="208"/>
      <c r="D83" s="208"/>
      <c r="E83" s="208"/>
      <c r="F83" s="125"/>
      <c r="G83" s="207"/>
    </row>
    <row r="84" spans="1:7" x14ac:dyDescent="0.25">
      <c r="A84" s="208"/>
      <c r="B84" s="208"/>
      <c r="C84" s="208"/>
      <c r="D84" s="208"/>
      <c r="E84" s="208"/>
      <c r="F84" s="125"/>
      <c r="G84" s="207"/>
    </row>
    <row r="85" spans="1:7" x14ac:dyDescent="0.25">
      <c r="A85" s="208"/>
      <c r="B85" s="208"/>
      <c r="C85" s="208"/>
      <c r="D85" s="208"/>
      <c r="E85" s="208"/>
      <c r="F85" s="125"/>
      <c r="G85" s="207"/>
    </row>
    <row r="86" spans="1:7" x14ac:dyDescent="0.25">
      <c r="A86" s="208"/>
      <c r="B86" s="208"/>
      <c r="C86" s="208"/>
      <c r="D86" s="208"/>
      <c r="E86" s="208"/>
      <c r="F86" s="125"/>
      <c r="G86" s="207"/>
    </row>
    <row r="87" spans="1:7" x14ac:dyDescent="0.25">
      <c r="A87" s="208"/>
      <c r="B87" s="208"/>
      <c r="C87" s="208"/>
      <c r="D87" s="208"/>
      <c r="E87" s="208"/>
      <c r="F87" s="125"/>
      <c r="G87" s="207"/>
    </row>
    <row r="88" spans="1:7" x14ac:dyDescent="0.25">
      <c r="A88" s="208"/>
      <c r="B88" s="208"/>
      <c r="C88" s="208"/>
      <c r="D88" s="208"/>
      <c r="E88" s="208"/>
      <c r="F88" s="125"/>
      <c r="G88" s="207"/>
    </row>
    <row r="89" spans="1:7" x14ac:dyDescent="0.25">
      <c r="A89" s="208"/>
      <c r="B89" s="208"/>
      <c r="C89" s="208"/>
      <c r="D89" s="208"/>
      <c r="E89" s="208"/>
      <c r="F89" s="125"/>
      <c r="G89" s="207"/>
    </row>
    <row r="90" spans="1:7" x14ac:dyDescent="0.25">
      <c r="A90" s="208"/>
      <c r="B90" s="208"/>
      <c r="C90" s="208"/>
      <c r="D90" s="208"/>
      <c r="E90" s="208"/>
      <c r="F90" s="125"/>
      <c r="G90" s="207"/>
    </row>
    <row r="91" spans="1:7" x14ac:dyDescent="0.25">
      <c r="A91" s="208"/>
      <c r="B91" s="208"/>
      <c r="C91" s="208"/>
      <c r="D91" s="208"/>
      <c r="E91" s="208"/>
      <c r="F91" s="125"/>
      <c r="G91" s="207"/>
    </row>
    <row r="92" spans="1:7" x14ac:dyDescent="0.25">
      <c r="A92" s="208"/>
      <c r="B92" s="208"/>
      <c r="C92" s="208"/>
      <c r="D92" s="208"/>
      <c r="E92" s="208"/>
      <c r="F92" s="125"/>
      <c r="G92" s="207"/>
    </row>
    <row r="93" spans="1:7" x14ac:dyDescent="0.25">
      <c r="A93" s="208"/>
      <c r="B93" s="208"/>
      <c r="C93" s="208"/>
      <c r="D93" s="208"/>
      <c r="E93" s="208"/>
      <c r="F93" s="125"/>
      <c r="G93" s="207"/>
    </row>
    <row r="94" spans="1:7" x14ac:dyDescent="0.25">
      <c r="A94" s="208"/>
      <c r="B94" s="208"/>
      <c r="C94" s="208"/>
      <c r="D94" s="208"/>
      <c r="E94" s="208"/>
      <c r="F94" s="125"/>
      <c r="G94" s="207"/>
    </row>
    <row r="95" spans="1:7" x14ac:dyDescent="0.25">
      <c r="A95" s="208"/>
      <c r="B95" s="208"/>
      <c r="C95" s="208"/>
      <c r="D95" s="208"/>
      <c r="E95" s="208"/>
      <c r="F95" s="125"/>
      <c r="G95" s="207"/>
    </row>
    <row r="96" spans="1:7" x14ac:dyDescent="0.25">
      <c r="A96" s="208"/>
      <c r="B96" s="208"/>
      <c r="C96" s="208"/>
      <c r="D96" s="208"/>
      <c r="E96" s="208"/>
      <c r="F96" s="125"/>
      <c r="G96" s="207"/>
    </row>
    <row r="97" spans="1:7" x14ac:dyDescent="0.25">
      <c r="A97" s="208"/>
      <c r="B97" s="208"/>
      <c r="C97" s="208"/>
      <c r="D97" s="208"/>
      <c r="E97" s="208"/>
      <c r="F97" s="125"/>
      <c r="G97" s="207"/>
    </row>
    <row r="98" spans="1:7" x14ac:dyDescent="0.25">
      <c r="A98" s="208"/>
      <c r="B98" s="208"/>
      <c r="C98" s="208"/>
      <c r="D98" s="208"/>
      <c r="E98" s="208"/>
      <c r="F98" s="125"/>
      <c r="G98" s="207"/>
    </row>
    <row r="99" spans="1:7" x14ac:dyDescent="0.25">
      <c r="A99" s="208"/>
      <c r="B99" s="208"/>
      <c r="C99" s="208"/>
      <c r="D99" s="208"/>
      <c r="E99" s="208"/>
      <c r="F99" s="125"/>
      <c r="G99" s="207"/>
    </row>
    <row r="100" spans="1:7" x14ac:dyDescent="0.25">
      <c r="A100" s="208"/>
      <c r="B100" s="208"/>
      <c r="C100" s="208"/>
      <c r="D100" s="208"/>
      <c r="E100" s="208"/>
      <c r="F100" s="125"/>
      <c r="G100" s="207"/>
    </row>
    <row r="101" spans="1:7" x14ac:dyDescent="0.25">
      <c r="A101" s="208"/>
      <c r="B101" s="208"/>
      <c r="C101" s="208"/>
      <c r="D101" s="208"/>
      <c r="E101" s="208"/>
      <c r="F101" s="125"/>
      <c r="G101" s="207"/>
    </row>
    <row r="102" spans="1:7" x14ac:dyDescent="0.25">
      <c r="A102" s="208"/>
      <c r="B102" s="208"/>
      <c r="C102" s="208"/>
      <c r="D102" s="208"/>
      <c r="E102" s="208"/>
      <c r="F102" s="125"/>
      <c r="G102" s="207"/>
    </row>
    <row r="103" spans="1:7" x14ac:dyDescent="0.25">
      <c r="A103" s="208"/>
      <c r="B103" s="208"/>
      <c r="C103" s="208"/>
      <c r="D103" s="208"/>
      <c r="E103" s="208"/>
      <c r="F103" s="125"/>
      <c r="G103" s="207"/>
    </row>
    <row r="104" spans="1:7" x14ac:dyDescent="0.25">
      <c r="A104" s="208"/>
      <c r="B104" s="208"/>
      <c r="C104" s="208"/>
      <c r="D104" s="208"/>
      <c r="E104" s="208"/>
      <c r="F104" s="125"/>
      <c r="G104" s="207"/>
    </row>
    <row r="105" spans="1:7" x14ac:dyDescent="0.25">
      <c r="A105" s="208"/>
      <c r="B105" s="208"/>
      <c r="C105" s="208"/>
      <c r="D105" s="208"/>
      <c r="E105" s="208"/>
      <c r="F105" s="125"/>
      <c r="G105" s="207"/>
    </row>
    <row r="106" spans="1:7" x14ac:dyDescent="0.25">
      <c r="A106" s="208"/>
      <c r="B106" s="208"/>
      <c r="C106" s="208"/>
      <c r="D106" s="208"/>
      <c r="E106" s="208"/>
      <c r="F106" s="125"/>
      <c r="G106" s="207"/>
    </row>
    <row r="107" spans="1:7" x14ac:dyDescent="0.25">
      <c r="A107" s="208"/>
      <c r="B107" s="208"/>
      <c r="C107" s="208"/>
      <c r="D107" s="208"/>
      <c r="E107" s="208"/>
      <c r="F107" s="125"/>
      <c r="G107" s="207"/>
    </row>
    <row r="108" spans="1:7" x14ac:dyDescent="0.25">
      <c r="A108" s="208"/>
      <c r="B108" s="208"/>
      <c r="C108" s="208"/>
      <c r="D108" s="208"/>
      <c r="E108" s="208"/>
      <c r="F108" s="125"/>
      <c r="G108" s="207"/>
    </row>
    <row r="109" spans="1:7" x14ac:dyDescent="0.25">
      <c r="A109" s="208"/>
      <c r="B109" s="208"/>
      <c r="C109" s="208"/>
      <c r="D109" s="208"/>
      <c r="E109" s="208"/>
      <c r="F109" s="125"/>
      <c r="G109" s="207"/>
    </row>
    <row r="110" spans="1:7" x14ac:dyDescent="0.25">
      <c r="A110" s="208"/>
      <c r="B110" s="208"/>
      <c r="C110" s="208"/>
      <c r="D110" s="208"/>
      <c r="E110" s="208"/>
      <c r="F110" s="125"/>
      <c r="G110" s="207"/>
    </row>
    <row r="111" spans="1:7" x14ac:dyDescent="0.25">
      <c r="A111" s="208"/>
      <c r="B111" s="208"/>
      <c r="C111" s="208"/>
      <c r="D111" s="208"/>
      <c r="E111" s="208"/>
      <c r="F111" s="125"/>
      <c r="G111" s="207"/>
    </row>
    <row r="112" spans="1:7" x14ac:dyDescent="0.25">
      <c r="A112" s="208"/>
      <c r="B112" s="208"/>
      <c r="C112" s="208"/>
      <c r="D112" s="208"/>
      <c r="E112" s="208"/>
      <c r="F112" s="125"/>
      <c r="G112" s="207"/>
    </row>
    <row r="113" spans="1:7" x14ac:dyDescent="0.25">
      <c r="A113" s="208"/>
      <c r="B113" s="208"/>
      <c r="C113" s="208"/>
      <c r="D113" s="208"/>
      <c r="E113" s="208"/>
      <c r="F113" s="125"/>
      <c r="G113" s="207"/>
    </row>
    <row r="114" spans="1:7" x14ac:dyDescent="0.25">
      <c r="A114" s="208"/>
      <c r="B114" s="208"/>
      <c r="C114" s="208"/>
      <c r="D114" s="208"/>
      <c r="E114" s="208"/>
      <c r="F114" s="125"/>
      <c r="G114" s="207"/>
    </row>
    <row r="115" spans="1:7" x14ac:dyDescent="0.25">
      <c r="A115" s="208"/>
      <c r="B115" s="208"/>
      <c r="C115" s="208"/>
      <c r="D115" s="208"/>
      <c r="E115" s="208"/>
      <c r="F115" s="125"/>
      <c r="G115" s="207"/>
    </row>
    <row r="116" spans="1:7" x14ac:dyDescent="0.25">
      <c r="A116" s="208"/>
      <c r="B116" s="208"/>
      <c r="C116" s="208"/>
      <c r="D116" s="208"/>
      <c r="E116" s="208"/>
      <c r="F116" s="125"/>
      <c r="G116" s="207"/>
    </row>
    <row r="117" spans="1:7" x14ac:dyDescent="0.25">
      <c r="A117" s="208"/>
      <c r="B117" s="208"/>
      <c r="C117" s="208"/>
      <c r="D117" s="208"/>
      <c r="E117" s="208"/>
      <c r="F117" s="125"/>
      <c r="G117" s="207"/>
    </row>
    <row r="118" spans="1:7" x14ac:dyDescent="0.25">
      <c r="A118" s="208"/>
      <c r="B118" s="208"/>
      <c r="C118" s="208"/>
      <c r="D118" s="208"/>
      <c r="E118" s="208"/>
      <c r="F118" s="125"/>
      <c r="G118" s="207"/>
    </row>
    <row r="119" spans="1:7" x14ac:dyDescent="0.25">
      <c r="A119" s="208"/>
      <c r="B119" s="208"/>
      <c r="C119" s="208"/>
      <c r="D119" s="208"/>
      <c r="E119" s="208"/>
      <c r="F119" s="125"/>
      <c r="G119" s="207"/>
    </row>
    <row r="120" spans="1:7" x14ac:dyDescent="0.25">
      <c r="A120" s="208"/>
      <c r="B120" s="208"/>
      <c r="C120" s="208"/>
      <c r="D120" s="208"/>
      <c r="E120" s="208"/>
      <c r="F120" s="125"/>
      <c r="G120" s="207"/>
    </row>
    <row r="121" spans="1:7" x14ac:dyDescent="0.25">
      <c r="A121" s="208"/>
      <c r="B121" s="208"/>
      <c r="C121" s="208"/>
      <c r="D121" s="208"/>
      <c r="E121" s="208"/>
      <c r="F121" s="125"/>
      <c r="G121" s="207"/>
    </row>
    <row r="122" spans="1:7" x14ac:dyDescent="0.25">
      <c r="A122" s="208"/>
      <c r="B122" s="208"/>
      <c r="C122" s="208"/>
      <c r="D122" s="208"/>
      <c r="E122" s="208"/>
      <c r="F122" s="125"/>
      <c r="G122" s="207"/>
    </row>
    <row r="123" spans="1:7" x14ac:dyDescent="0.25">
      <c r="A123" s="208"/>
      <c r="B123" s="208"/>
      <c r="C123" s="208"/>
      <c r="D123" s="208"/>
      <c r="E123" s="208"/>
      <c r="F123" s="125"/>
      <c r="G123" s="207"/>
    </row>
    <row r="124" spans="1:7" x14ac:dyDescent="0.25">
      <c r="A124" s="208"/>
      <c r="B124" s="208"/>
      <c r="C124" s="208"/>
      <c r="D124" s="208"/>
      <c r="E124" s="208"/>
      <c r="F124" s="125"/>
      <c r="G124" s="207"/>
    </row>
    <row r="125" spans="1:7" x14ac:dyDescent="0.25">
      <c r="A125" s="208"/>
      <c r="B125" s="208"/>
      <c r="C125" s="208"/>
      <c r="D125" s="208"/>
      <c r="E125" s="208"/>
      <c r="F125" s="125"/>
      <c r="G125" s="207"/>
    </row>
    <row r="126" spans="1:7" x14ac:dyDescent="0.25">
      <c r="A126" s="208"/>
      <c r="B126" s="208"/>
      <c r="C126" s="208"/>
      <c r="D126" s="208"/>
      <c r="E126" s="208"/>
      <c r="F126" s="125"/>
      <c r="G126" s="207"/>
    </row>
    <row r="127" spans="1:7" x14ac:dyDescent="0.25">
      <c r="A127" s="208"/>
      <c r="B127" s="208"/>
      <c r="C127" s="208"/>
      <c r="D127" s="208"/>
      <c r="E127" s="208"/>
      <c r="F127" s="125"/>
      <c r="G127" s="207"/>
    </row>
    <row r="128" spans="1:7" x14ac:dyDescent="0.25">
      <c r="A128" s="208"/>
      <c r="B128" s="208"/>
      <c r="C128" s="208"/>
      <c r="D128" s="208"/>
      <c r="E128" s="208"/>
      <c r="F128" s="125"/>
      <c r="G128" s="207"/>
    </row>
    <row r="129" spans="1:7" x14ac:dyDescent="0.25">
      <c r="A129" s="208"/>
      <c r="B129" s="208"/>
      <c r="C129" s="208"/>
      <c r="D129" s="208"/>
      <c r="E129" s="208"/>
      <c r="F129" s="125"/>
      <c r="G129" s="207"/>
    </row>
    <row r="130" spans="1:7" x14ac:dyDescent="0.25">
      <c r="A130" s="208"/>
      <c r="B130" s="208"/>
      <c r="C130" s="208"/>
      <c r="D130" s="208"/>
      <c r="E130" s="208"/>
      <c r="F130" s="125"/>
      <c r="G130" s="207"/>
    </row>
    <row r="131" spans="1:7" x14ac:dyDescent="0.25">
      <c r="A131" s="208"/>
      <c r="B131" s="208"/>
      <c r="C131" s="208"/>
      <c r="D131" s="208"/>
      <c r="E131" s="208"/>
      <c r="F131" s="125"/>
      <c r="G131" s="207"/>
    </row>
    <row r="132" spans="1:7" x14ac:dyDescent="0.25">
      <c r="A132" s="208"/>
      <c r="B132" s="208"/>
      <c r="C132" s="208"/>
      <c r="D132" s="208"/>
      <c r="E132" s="208"/>
      <c r="F132" s="125"/>
      <c r="G132" s="207"/>
    </row>
    <row r="133" spans="1:7" x14ac:dyDescent="0.25">
      <c r="A133" s="208"/>
      <c r="B133" s="208"/>
      <c r="C133" s="208"/>
      <c r="D133" s="208"/>
      <c r="E133" s="208"/>
      <c r="F133" s="125"/>
      <c r="G133" s="207"/>
    </row>
    <row r="134" spans="1:7" x14ac:dyDescent="0.25">
      <c r="A134" s="208"/>
      <c r="B134" s="208"/>
      <c r="C134" s="208"/>
      <c r="D134" s="208"/>
      <c r="E134" s="208"/>
      <c r="F134" s="125"/>
      <c r="G134" s="207"/>
    </row>
    <row r="135" spans="1:7" x14ac:dyDescent="0.25">
      <c r="A135" s="208"/>
      <c r="B135" s="208"/>
      <c r="C135" s="208"/>
      <c r="D135" s="208"/>
      <c r="E135" s="208"/>
      <c r="F135" s="125"/>
      <c r="G135" s="207"/>
    </row>
    <row r="136" spans="1:7" x14ac:dyDescent="0.25">
      <c r="A136" s="208"/>
      <c r="B136" s="208"/>
      <c r="C136" s="208"/>
      <c r="D136" s="208"/>
      <c r="E136" s="208"/>
      <c r="F136" s="125"/>
      <c r="G136" s="207"/>
    </row>
    <row r="137" spans="1:7" x14ac:dyDescent="0.25">
      <c r="A137" s="208"/>
      <c r="B137" s="208"/>
      <c r="C137" s="208"/>
      <c r="D137" s="208"/>
      <c r="E137" s="208"/>
      <c r="F137" s="125"/>
      <c r="G137" s="207"/>
    </row>
    <row r="138" spans="1:7" x14ac:dyDescent="0.25">
      <c r="A138" s="208"/>
      <c r="B138" s="208"/>
      <c r="C138" s="208"/>
      <c r="D138" s="208"/>
      <c r="E138" s="208"/>
      <c r="F138" s="125"/>
      <c r="G138" s="207"/>
    </row>
    <row r="139" spans="1:7" x14ac:dyDescent="0.25">
      <c r="A139" s="208"/>
      <c r="B139" s="208"/>
      <c r="C139" s="208"/>
      <c r="D139" s="208"/>
      <c r="E139" s="208"/>
      <c r="F139" s="125"/>
      <c r="G139" s="207"/>
    </row>
    <row r="140" spans="1:7" x14ac:dyDescent="0.25">
      <c r="A140" s="208"/>
      <c r="B140" s="208"/>
      <c r="C140" s="208"/>
      <c r="D140" s="208"/>
      <c r="E140" s="208"/>
      <c r="F140" s="125"/>
      <c r="G140" s="207"/>
    </row>
    <row r="141" spans="1:7" x14ac:dyDescent="0.25">
      <c r="A141" s="208"/>
      <c r="B141" s="208"/>
      <c r="C141" s="208"/>
      <c r="D141" s="208"/>
      <c r="E141" s="208"/>
      <c r="F141" s="125"/>
      <c r="G141" s="207"/>
    </row>
    <row r="142" spans="1:7" x14ac:dyDescent="0.25">
      <c r="A142" s="208"/>
      <c r="B142" s="208"/>
      <c r="C142" s="208"/>
      <c r="D142" s="208"/>
      <c r="E142" s="208"/>
      <c r="F142" s="125"/>
      <c r="G142" s="207"/>
    </row>
    <row r="143" spans="1:7" x14ac:dyDescent="0.25">
      <c r="A143" s="208"/>
      <c r="B143" s="208"/>
      <c r="C143" s="208"/>
      <c r="D143" s="208"/>
      <c r="E143" s="208"/>
      <c r="F143" s="125"/>
      <c r="G143" s="207"/>
    </row>
    <row r="144" spans="1:7" x14ac:dyDescent="0.25">
      <c r="A144" s="208"/>
      <c r="B144" s="208"/>
      <c r="C144" s="208"/>
      <c r="D144" s="208"/>
      <c r="E144" s="208"/>
      <c r="F144" s="125"/>
      <c r="G144" s="207"/>
    </row>
    <row r="145" spans="1:7" x14ac:dyDescent="0.25">
      <c r="A145" s="208"/>
      <c r="B145" s="208"/>
      <c r="C145" s="208"/>
      <c r="D145" s="208"/>
      <c r="E145" s="208"/>
      <c r="F145" s="125"/>
      <c r="G145" s="207"/>
    </row>
    <row r="146" spans="1:7" x14ac:dyDescent="0.25">
      <c r="A146" s="208"/>
      <c r="B146" s="208"/>
      <c r="C146" s="208"/>
      <c r="D146" s="208"/>
      <c r="E146" s="208"/>
      <c r="F146" s="125"/>
      <c r="G146" s="207"/>
    </row>
    <row r="147" spans="1:7" x14ac:dyDescent="0.25">
      <c r="A147" s="208"/>
      <c r="B147" s="208"/>
      <c r="C147" s="208"/>
      <c r="D147" s="208"/>
      <c r="E147" s="208"/>
      <c r="F147" s="125"/>
      <c r="G147" s="207"/>
    </row>
    <row r="148" spans="1:7" x14ac:dyDescent="0.25">
      <c r="A148" s="208"/>
      <c r="B148" s="208"/>
      <c r="C148" s="208"/>
      <c r="D148" s="208"/>
      <c r="E148" s="208"/>
      <c r="F148" s="125"/>
      <c r="G148" s="207"/>
    </row>
    <row r="149" spans="1:7" x14ac:dyDescent="0.25">
      <c r="A149" s="208"/>
      <c r="B149" s="208"/>
      <c r="C149" s="208"/>
      <c r="D149" s="208"/>
      <c r="E149" s="208"/>
      <c r="F149" s="125"/>
      <c r="G149" s="207"/>
    </row>
    <row r="150" spans="1:7" x14ac:dyDescent="0.25">
      <c r="A150" s="208"/>
      <c r="B150" s="208"/>
      <c r="C150" s="208"/>
      <c r="D150" s="208"/>
      <c r="E150" s="208"/>
      <c r="F150" s="125"/>
      <c r="G150" s="207"/>
    </row>
    <row r="151" spans="1:7" x14ac:dyDescent="0.25">
      <c r="A151" s="208"/>
      <c r="B151" s="208"/>
      <c r="C151" s="208"/>
      <c r="D151" s="208"/>
      <c r="E151" s="208"/>
      <c r="F151" s="125"/>
      <c r="G151" s="207"/>
    </row>
    <row r="152" spans="1:7" x14ac:dyDescent="0.25">
      <c r="A152" s="208"/>
      <c r="B152" s="208"/>
      <c r="C152" s="208"/>
      <c r="D152" s="208"/>
      <c r="E152" s="208"/>
      <c r="F152" s="125"/>
      <c r="G152" s="207"/>
    </row>
    <row r="153" spans="1:7" x14ac:dyDescent="0.25">
      <c r="A153" s="208"/>
      <c r="B153" s="208"/>
      <c r="C153" s="208"/>
      <c r="D153" s="208"/>
      <c r="E153" s="208"/>
      <c r="F153" s="125"/>
      <c r="G153" s="207"/>
    </row>
    <row r="154" spans="1:7" x14ac:dyDescent="0.25">
      <c r="A154" s="208"/>
      <c r="B154" s="208"/>
      <c r="C154" s="208"/>
      <c r="D154" s="208"/>
      <c r="E154" s="208"/>
      <c r="F154" s="125"/>
      <c r="G154" s="207"/>
    </row>
    <row r="155" spans="1:7" x14ac:dyDescent="0.25">
      <c r="A155" s="208"/>
      <c r="B155" s="208"/>
      <c r="C155" s="208"/>
      <c r="D155" s="208"/>
      <c r="E155" s="208"/>
      <c r="F155" s="125"/>
      <c r="G155" s="207"/>
    </row>
    <row r="156" spans="1:7" x14ac:dyDescent="0.25">
      <c r="A156" s="208"/>
      <c r="B156" s="208"/>
      <c r="C156" s="208"/>
      <c r="D156" s="208"/>
      <c r="E156" s="208"/>
      <c r="F156" s="125"/>
      <c r="G156" s="207"/>
    </row>
    <row r="157" spans="1:7" x14ac:dyDescent="0.25">
      <c r="A157" s="208"/>
      <c r="B157" s="208"/>
      <c r="C157" s="208"/>
      <c r="D157" s="208"/>
      <c r="E157" s="208"/>
      <c r="F157" s="125"/>
      <c r="G157" s="207"/>
    </row>
    <row r="158" spans="1:7" x14ac:dyDescent="0.25">
      <c r="A158" s="208"/>
      <c r="B158" s="208"/>
      <c r="C158" s="208"/>
      <c r="D158" s="208"/>
      <c r="E158" s="208"/>
      <c r="F158" s="125"/>
      <c r="G158" s="207"/>
    </row>
    <row r="159" spans="1:7" x14ac:dyDescent="0.25">
      <c r="A159" s="208"/>
      <c r="B159" s="208"/>
      <c r="C159" s="208"/>
      <c r="D159" s="208"/>
      <c r="E159" s="208"/>
      <c r="F159" s="125"/>
      <c r="G159" s="207"/>
    </row>
    <row r="160" spans="1:7" x14ac:dyDescent="0.25">
      <c r="A160" s="208"/>
      <c r="B160" s="208"/>
      <c r="C160" s="208"/>
      <c r="D160" s="208"/>
      <c r="E160" s="208"/>
      <c r="F160" s="125"/>
      <c r="G160" s="207"/>
    </row>
    <row r="161" spans="1:7" x14ac:dyDescent="0.25">
      <c r="A161" s="208"/>
      <c r="B161" s="208"/>
      <c r="C161" s="208"/>
      <c r="D161" s="208"/>
      <c r="E161" s="208"/>
      <c r="F161" s="125"/>
      <c r="G161" s="207"/>
    </row>
    <row r="162" spans="1:7" x14ac:dyDescent="0.25">
      <c r="A162" s="208"/>
      <c r="B162" s="208"/>
      <c r="C162" s="208"/>
      <c r="D162" s="208"/>
      <c r="E162" s="208"/>
      <c r="F162" s="125"/>
      <c r="G162" s="207"/>
    </row>
    <row r="163" spans="1:7" x14ac:dyDescent="0.25">
      <c r="A163" s="208"/>
      <c r="B163" s="208"/>
      <c r="C163" s="208"/>
      <c r="D163" s="208"/>
      <c r="E163" s="208"/>
      <c r="F163" s="125"/>
      <c r="G163" s="207"/>
    </row>
    <row r="164" spans="1:7" x14ac:dyDescent="0.25">
      <c r="A164" s="208"/>
      <c r="B164" s="208"/>
      <c r="C164" s="208"/>
      <c r="D164" s="208"/>
      <c r="E164" s="208"/>
      <c r="F164" s="125"/>
      <c r="G164" s="207"/>
    </row>
    <row r="165" spans="1:7" x14ac:dyDescent="0.25">
      <c r="A165" s="208"/>
      <c r="B165" s="208"/>
      <c r="C165" s="208"/>
      <c r="D165" s="208"/>
      <c r="E165" s="208"/>
      <c r="F165" s="125"/>
      <c r="G165" s="207"/>
    </row>
    <row r="166" spans="1:7" x14ac:dyDescent="0.25">
      <c r="A166" s="208"/>
      <c r="B166" s="208"/>
      <c r="C166" s="208"/>
      <c r="D166" s="208"/>
      <c r="E166" s="208"/>
      <c r="F166" s="125"/>
      <c r="G166" s="207"/>
    </row>
    <row r="167" spans="1:7" x14ac:dyDescent="0.25">
      <c r="A167" s="208"/>
      <c r="B167" s="208"/>
      <c r="C167" s="208"/>
      <c r="D167" s="208"/>
      <c r="E167" s="208"/>
      <c r="F167" s="125"/>
      <c r="G167" s="207"/>
    </row>
    <row r="168" spans="1:7" x14ac:dyDescent="0.25">
      <c r="A168" s="208"/>
      <c r="B168" s="208"/>
      <c r="C168" s="208"/>
      <c r="D168" s="208"/>
      <c r="E168" s="208"/>
      <c r="F168" s="125"/>
      <c r="G168" s="207"/>
    </row>
    <row r="169" spans="1:7" x14ac:dyDescent="0.25">
      <c r="A169" s="208"/>
      <c r="B169" s="208"/>
      <c r="C169" s="208"/>
      <c r="D169" s="208"/>
      <c r="E169" s="208"/>
      <c r="F169" s="125"/>
      <c r="G169" s="207"/>
    </row>
    <row r="170" spans="1:7" x14ac:dyDescent="0.25">
      <c r="A170" s="208"/>
      <c r="B170" s="208"/>
      <c r="C170" s="208"/>
      <c r="D170" s="208"/>
      <c r="E170" s="208"/>
      <c r="F170" s="125"/>
      <c r="G170" s="207"/>
    </row>
    <row r="171" spans="1:7" x14ac:dyDescent="0.25">
      <c r="A171" s="208"/>
      <c r="B171" s="208"/>
      <c r="C171" s="208"/>
      <c r="D171" s="208"/>
      <c r="E171" s="208"/>
      <c r="F171" s="125"/>
      <c r="G171" s="207"/>
    </row>
    <row r="172" spans="1:7" x14ac:dyDescent="0.25">
      <c r="A172" s="208"/>
      <c r="B172" s="208"/>
      <c r="C172" s="208"/>
      <c r="D172" s="208"/>
      <c r="E172" s="208"/>
      <c r="F172" s="125"/>
      <c r="G172" s="207"/>
    </row>
    <row r="173" spans="1:7" x14ac:dyDescent="0.25">
      <c r="A173" s="208"/>
      <c r="B173" s="208"/>
      <c r="C173" s="208"/>
      <c r="D173" s="208"/>
      <c r="E173" s="208"/>
      <c r="F173" s="125"/>
      <c r="G173" s="207"/>
    </row>
    <row r="174" spans="1:7" x14ac:dyDescent="0.25">
      <c r="A174" s="208"/>
      <c r="B174" s="208"/>
      <c r="C174" s="208"/>
      <c r="D174" s="208"/>
      <c r="E174" s="208"/>
      <c r="F174" s="125"/>
      <c r="G174" s="207"/>
    </row>
    <row r="175" spans="1:7" x14ac:dyDescent="0.25">
      <c r="A175" s="208"/>
      <c r="B175" s="208"/>
      <c r="C175" s="208"/>
      <c r="D175" s="208"/>
      <c r="E175" s="208"/>
      <c r="F175" s="125"/>
      <c r="G175" s="207"/>
    </row>
    <row r="176" spans="1:7" x14ac:dyDescent="0.25">
      <c r="A176" s="208"/>
      <c r="B176" s="208"/>
      <c r="C176" s="208"/>
      <c r="D176" s="208"/>
      <c r="E176" s="208"/>
      <c r="F176" s="125"/>
      <c r="G176" s="207"/>
    </row>
    <row r="177" spans="1:7" x14ac:dyDescent="0.25">
      <c r="A177" s="208"/>
      <c r="B177" s="208"/>
      <c r="C177" s="208"/>
      <c r="D177" s="208"/>
      <c r="E177" s="208"/>
      <c r="F177" s="125"/>
      <c r="G177" s="207"/>
    </row>
    <row r="178" spans="1:7" x14ac:dyDescent="0.25">
      <c r="A178" s="208"/>
      <c r="B178" s="208"/>
      <c r="C178" s="208"/>
      <c r="D178" s="208"/>
      <c r="E178" s="208"/>
      <c r="F178" s="125"/>
      <c r="G178" s="207"/>
    </row>
    <row r="179" spans="1:7" x14ac:dyDescent="0.25">
      <c r="A179" s="208"/>
      <c r="B179" s="208"/>
      <c r="C179" s="208"/>
      <c r="D179" s="208"/>
      <c r="E179" s="208"/>
      <c r="F179" s="125"/>
      <c r="G179" s="207"/>
    </row>
    <row r="180" spans="1:7" x14ac:dyDescent="0.25">
      <c r="A180" s="208"/>
      <c r="B180" s="208"/>
      <c r="C180" s="208"/>
      <c r="D180" s="208"/>
      <c r="E180" s="208"/>
      <c r="F180" s="125"/>
      <c r="G180" s="207"/>
    </row>
    <row r="181" spans="1:7" x14ac:dyDescent="0.25">
      <c r="A181" s="208"/>
      <c r="B181" s="208"/>
      <c r="C181" s="208"/>
      <c r="D181" s="208"/>
      <c r="E181" s="208"/>
      <c r="F181" s="125"/>
      <c r="G181" s="207"/>
    </row>
    <row r="182" spans="1:7" x14ac:dyDescent="0.25">
      <c r="A182" s="208"/>
      <c r="B182" s="208"/>
      <c r="C182" s="208"/>
      <c r="D182" s="208"/>
      <c r="E182" s="208"/>
      <c r="F182" s="125"/>
      <c r="G182" s="207"/>
    </row>
    <row r="183" spans="1:7" x14ac:dyDescent="0.25">
      <c r="A183" s="208"/>
      <c r="B183" s="208"/>
      <c r="C183" s="208"/>
      <c r="D183" s="208"/>
      <c r="E183" s="208"/>
      <c r="F183" s="125"/>
      <c r="G183" s="207"/>
    </row>
    <row r="184" spans="1:7" x14ac:dyDescent="0.25">
      <c r="A184" s="208"/>
      <c r="B184" s="208"/>
      <c r="C184" s="208"/>
      <c r="D184" s="208"/>
      <c r="E184" s="208"/>
      <c r="F184" s="125"/>
      <c r="G184" s="207"/>
    </row>
    <row r="185" spans="1:7" x14ac:dyDescent="0.25">
      <c r="A185" s="208"/>
      <c r="B185" s="208"/>
      <c r="C185" s="208"/>
      <c r="D185" s="208"/>
      <c r="E185" s="208"/>
      <c r="F185" s="125"/>
      <c r="G185" s="207"/>
    </row>
    <row r="186" spans="1:7" x14ac:dyDescent="0.25">
      <c r="A186" s="208"/>
      <c r="B186" s="208"/>
      <c r="C186" s="208"/>
      <c r="D186" s="208"/>
      <c r="E186" s="208"/>
      <c r="F186" s="125"/>
      <c r="G186" s="207"/>
    </row>
    <row r="187" spans="1:7" x14ac:dyDescent="0.25">
      <c r="A187" s="208"/>
      <c r="B187" s="208"/>
      <c r="C187" s="208"/>
      <c r="D187" s="208"/>
      <c r="E187" s="208"/>
      <c r="F187" s="125"/>
      <c r="G187" s="207"/>
    </row>
    <row r="188" spans="1:7" x14ac:dyDescent="0.25">
      <c r="A188" s="208"/>
      <c r="B188" s="208"/>
      <c r="C188" s="208"/>
      <c r="D188" s="208"/>
      <c r="E188" s="208"/>
      <c r="F188" s="125"/>
      <c r="G188" s="207"/>
    </row>
    <row r="189" spans="1:7" x14ac:dyDescent="0.25">
      <c r="A189" s="208"/>
      <c r="B189" s="208"/>
      <c r="C189" s="208"/>
      <c r="D189" s="208"/>
      <c r="E189" s="208"/>
      <c r="F189" s="125"/>
      <c r="G189" s="207"/>
    </row>
    <row r="190" spans="1:7" x14ac:dyDescent="0.25">
      <c r="A190" s="208"/>
      <c r="B190" s="208"/>
      <c r="C190" s="208"/>
      <c r="D190" s="208"/>
      <c r="E190" s="208"/>
      <c r="F190" s="125"/>
      <c r="G190" s="207"/>
    </row>
    <row r="191" spans="1:7" x14ac:dyDescent="0.25">
      <c r="A191" s="208"/>
      <c r="B191" s="208"/>
      <c r="C191" s="208"/>
      <c r="D191" s="208"/>
      <c r="E191" s="208"/>
      <c r="F191" s="125"/>
      <c r="G191" s="207"/>
    </row>
    <row r="192" spans="1:7" x14ac:dyDescent="0.25">
      <c r="A192" s="208"/>
      <c r="B192" s="208"/>
      <c r="C192" s="208"/>
      <c r="D192" s="208"/>
      <c r="E192" s="208"/>
      <c r="F192" s="125"/>
      <c r="G192" s="207"/>
    </row>
    <row r="193" spans="1:7" x14ac:dyDescent="0.25">
      <c r="A193" s="208"/>
      <c r="B193" s="208"/>
      <c r="C193" s="208"/>
      <c r="D193" s="208"/>
      <c r="E193" s="208"/>
      <c r="F193" s="125"/>
      <c r="G193" s="207"/>
    </row>
    <row r="194" spans="1:7" x14ac:dyDescent="0.25">
      <c r="A194" s="208"/>
      <c r="B194" s="208"/>
      <c r="C194" s="208"/>
      <c r="D194" s="208"/>
      <c r="E194" s="208"/>
      <c r="F194" s="125"/>
      <c r="G194" s="207"/>
    </row>
    <row r="195" spans="1:7" x14ac:dyDescent="0.25">
      <c r="A195" s="208"/>
      <c r="B195" s="208"/>
      <c r="C195" s="208"/>
      <c r="D195" s="208"/>
      <c r="E195" s="208"/>
      <c r="F195" s="125"/>
      <c r="G195" s="207"/>
    </row>
    <row r="196" spans="1:7" x14ac:dyDescent="0.25">
      <c r="A196" s="208"/>
      <c r="B196" s="208"/>
      <c r="C196" s="208"/>
      <c r="D196" s="208"/>
      <c r="E196" s="208"/>
      <c r="F196" s="125"/>
      <c r="G196" s="207"/>
    </row>
    <row r="197" spans="1:7" x14ac:dyDescent="0.25">
      <c r="A197" s="208"/>
      <c r="B197" s="208"/>
      <c r="C197" s="208"/>
      <c r="D197" s="208"/>
      <c r="E197" s="208"/>
      <c r="F197" s="125"/>
      <c r="G197" s="207"/>
    </row>
    <row r="198" spans="1:7" x14ac:dyDescent="0.25">
      <c r="A198" s="208"/>
      <c r="B198" s="208"/>
      <c r="C198" s="208"/>
      <c r="D198" s="208"/>
      <c r="E198" s="208"/>
      <c r="F198" s="125"/>
      <c r="G198" s="207"/>
    </row>
    <row r="199" spans="1:7" x14ac:dyDescent="0.25">
      <c r="A199" s="208"/>
      <c r="B199" s="208"/>
      <c r="C199" s="208"/>
      <c r="D199" s="208"/>
      <c r="E199" s="208"/>
      <c r="F199" s="125"/>
      <c r="G199" s="207"/>
    </row>
    <row r="200" spans="1:7" x14ac:dyDescent="0.25">
      <c r="A200" s="208"/>
      <c r="B200" s="208"/>
      <c r="C200" s="208"/>
      <c r="D200" s="208"/>
      <c r="E200" s="208"/>
      <c r="F200" s="125"/>
      <c r="G200" s="207"/>
    </row>
    <row r="201" spans="1:7" x14ac:dyDescent="0.25">
      <c r="A201" s="208"/>
      <c r="B201" s="208"/>
      <c r="C201" s="208"/>
      <c r="D201" s="208"/>
      <c r="E201" s="208"/>
      <c r="F201" s="125"/>
      <c r="G201" s="207"/>
    </row>
    <row r="202" spans="1:7" x14ac:dyDescent="0.25">
      <c r="A202" s="208"/>
      <c r="B202" s="208"/>
      <c r="C202" s="208"/>
      <c r="D202" s="208"/>
      <c r="E202" s="208"/>
      <c r="F202" s="125"/>
      <c r="G202" s="207"/>
    </row>
    <row r="203" spans="1:7" x14ac:dyDescent="0.25">
      <c r="A203" s="208"/>
      <c r="B203" s="208"/>
      <c r="C203" s="208"/>
      <c r="D203" s="208"/>
      <c r="E203" s="208"/>
      <c r="F203" s="125"/>
      <c r="G203" s="207"/>
    </row>
    <row r="204" spans="1:7" x14ac:dyDescent="0.25">
      <c r="A204" s="208"/>
      <c r="B204" s="208"/>
      <c r="C204" s="208"/>
      <c r="D204" s="208"/>
      <c r="E204" s="208"/>
      <c r="F204" s="125"/>
      <c r="G204" s="207"/>
    </row>
    <row r="205" spans="1:7" x14ac:dyDescent="0.25">
      <c r="A205" s="208"/>
      <c r="B205" s="208"/>
      <c r="C205" s="208"/>
      <c r="D205" s="208"/>
      <c r="E205" s="208"/>
      <c r="F205" s="125"/>
      <c r="G205" s="207"/>
    </row>
    <row r="206" spans="1:7" x14ac:dyDescent="0.25">
      <c r="A206" s="208"/>
      <c r="B206" s="208"/>
      <c r="C206" s="208"/>
      <c r="D206" s="208"/>
      <c r="E206" s="208"/>
      <c r="F206" s="125"/>
      <c r="G206" s="207"/>
    </row>
    <row r="207" spans="1:7" x14ac:dyDescent="0.25">
      <c r="A207" s="208"/>
      <c r="B207" s="208"/>
      <c r="C207" s="208"/>
      <c r="D207" s="208"/>
      <c r="E207" s="208"/>
      <c r="F207" s="125"/>
      <c r="G207" s="207"/>
    </row>
    <row r="208" spans="1:7" x14ac:dyDescent="0.25">
      <c r="A208" s="208"/>
      <c r="B208" s="208"/>
      <c r="C208" s="208"/>
      <c r="D208" s="208"/>
      <c r="E208" s="208"/>
      <c r="F208" s="125"/>
      <c r="G208" s="207"/>
    </row>
    <row r="209" spans="1:7" x14ac:dyDescent="0.25">
      <c r="A209" s="208"/>
      <c r="B209" s="208"/>
      <c r="C209" s="208"/>
      <c r="D209" s="208"/>
      <c r="E209" s="208"/>
      <c r="F209" s="125"/>
      <c r="G209" s="207"/>
    </row>
    <row r="210" spans="1:7" x14ac:dyDescent="0.25">
      <c r="A210" s="208"/>
      <c r="B210" s="208"/>
      <c r="C210" s="208"/>
      <c r="D210" s="208"/>
      <c r="E210" s="208"/>
      <c r="F210" s="125"/>
      <c r="G210" s="207"/>
    </row>
    <row r="211" spans="1:7" x14ac:dyDescent="0.25">
      <c r="A211" s="208"/>
      <c r="B211" s="208"/>
      <c r="C211" s="208"/>
      <c r="D211" s="208"/>
      <c r="E211" s="208"/>
      <c r="F211" s="125"/>
      <c r="G211" s="207"/>
    </row>
    <row r="212" spans="1:7" x14ac:dyDescent="0.25">
      <c r="A212" s="208"/>
      <c r="B212" s="208"/>
      <c r="C212" s="208"/>
      <c r="D212" s="208"/>
      <c r="E212" s="208"/>
      <c r="F212" s="125"/>
      <c r="G212" s="207"/>
    </row>
    <row r="213" spans="1:7" x14ac:dyDescent="0.25">
      <c r="A213" s="208"/>
      <c r="B213" s="208"/>
      <c r="C213" s="208"/>
      <c r="D213" s="208"/>
      <c r="E213" s="208"/>
      <c r="F213" s="125"/>
      <c r="G213" s="207"/>
    </row>
    <row r="214" spans="1:7" x14ac:dyDescent="0.25">
      <c r="A214" s="208"/>
      <c r="B214" s="208"/>
      <c r="C214" s="208"/>
      <c r="D214" s="208"/>
      <c r="E214" s="208"/>
      <c r="F214" s="125"/>
      <c r="G214" s="207"/>
    </row>
    <row r="215" spans="1:7" x14ac:dyDescent="0.25">
      <c r="A215" s="208"/>
      <c r="B215" s="208"/>
      <c r="C215" s="208"/>
      <c r="D215" s="208"/>
      <c r="E215" s="208"/>
      <c r="F215" s="125"/>
      <c r="G215" s="207"/>
    </row>
    <row r="216" spans="1:7" x14ac:dyDescent="0.25">
      <c r="A216" s="208"/>
      <c r="B216" s="208"/>
      <c r="C216" s="208"/>
      <c r="D216" s="208"/>
      <c r="E216" s="208"/>
      <c r="F216" s="125"/>
      <c r="G216" s="207"/>
    </row>
    <row r="217" spans="1:7" x14ac:dyDescent="0.25">
      <c r="A217" s="208"/>
      <c r="B217" s="208"/>
      <c r="C217" s="208"/>
      <c r="D217" s="208"/>
      <c r="E217" s="208"/>
      <c r="F217" s="125"/>
      <c r="G217" s="207"/>
    </row>
    <row r="218" spans="1:7" x14ac:dyDescent="0.25">
      <c r="A218" s="208"/>
      <c r="B218" s="208"/>
      <c r="C218" s="208"/>
      <c r="D218" s="208"/>
      <c r="E218" s="208"/>
      <c r="F218" s="125"/>
      <c r="G218" s="207"/>
    </row>
    <row r="219" spans="1:7" x14ac:dyDescent="0.25">
      <c r="A219" s="208"/>
      <c r="B219" s="208"/>
      <c r="C219" s="208"/>
      <c r="D219" s="208"/>
      <c r="E219" s="208"/>
      <c r="F219" s="125"/>
      <c r="G219" s="207"/>
    </row>
    <row r="220" spans="1:7" x14ac:dyDescent="0.25">
      <c r="A220" s="208"/>
      <c r="B220" s="208"/>
      <c r="C220" s="208"/>
      <c r="D220" s="208"/>
      <c r="E220" s="208"/>
      <c r="F220" s="125"/>
      <c r="G220" s="207"/>
    </row>
    <row r="221" spans="1:7" x14ac:dyDescent="0.25">
      <c r="A221" s="208"/>
      <c r="B221" s="208"/>
      <c r="C221" s="208"/>
      <c r="D221" s="208"/>
      <c r="E221" s="208"/>
      <c r="F221" s="125"/>
      <c r="G221" s="207"/>
    </row>
    <row r="222" spans="1:7" x14ac:dyDescent="0.25">
      <c r="A222" s="208"/>
      <c r="B222" s="208"/>
      <c r="C222" s="208"/>
      <c r="D222" s="208"/>
      <c r="E222" s="208"/>
      <c r="F222" s="125"/>
      <c r="G222" s="207"/>
    </row>
    <row r="223" spans="1:7" x14ac:dyDescent="0.25">
      <c r="A223" s="208"/>
      <c r="B223" s="208"/>
      <c r="C223" s="208"/>
      <c r="D223" s="208"/>
      <c r="E223" s="208"/>
      <c r="F223" s="125"/>
      <c r="G223" s="207"/>
    </row>
    <row r="224" spans="1:7" x14ac:dyDescent="0.25">
      <c r="A224" s="208"/>
      <c r="B224" s="208"/>
      <c r="C224" s="208"/>
      <c r="D224" s="208"/>
      <c r="E224" s="208"/>
      <c r="F224" s="125"/>
      <c r="G224" s="207"/>
    </row>
    <row r="225" spans="1:7" x14ac:dyDescent="0.25">
      <c r="A225" s="208"/>
      <c r="B225" s="208"/>
      <c r="C225" s="208"/>
      <c r="D225" s="208"/>
      <c r="E225" s="208"/>
      <c r="F225" s="125"/>
      <c r="G225" s="207"/>
    </row>
    <row r="226" spans="1:7" x14ac:dyDescent="0.25">
      <c r="A226" s="208"/>
      <c r="B226" s="208"/>
      <c r="C226" s="208"/>
      <c r="D226" s="208"/>
      <c r="E226" s="208"/>
      <c r="F226" s="125"/>
      <c r="G226" s="207"/>
    </row>
    <row r="227" spans="1:7" x14ac:dyDescent="0.25">
      <c r="A227" s="208"/>
      <c r="B227" s="208"/>
      <c r="C227" s="208"/>
      <c r="D227" s="208"/>
      <c r="E227" s="208"/>
      <c r="F227" s="125"/>
      <c r="G227" s="207"/>
    </row>
    <row r="228" spans="1:7" x14ac:dyDescent="0.25">
      <c r="A228" s="208"/>
      <c r="B228" s="208"/>
      <c r="C228" s="208"/>
      <c r="D228" s="208"/>
      <c r="E228" s="208"/>
      <c r="F228" s="125"/>
      <c r="G228" s="207"/>
    </row>
    <row r="229" spans="1:7" x14ac:dyDescent="0.25">
      <c r="A229" s="208"/>
      <c r="B229" s="208"/>
      <c r="C229" s="208"/>
      <c r="D229" s="208"/>
      <c r="E229" s="208"/>
      <c r="F229" s="125"/>
      <c r="G229" s="207"/>
    </row>
    <row r="230" spans="1:7" x14ac:dyDescent="0.25">
      <c r="A230" s="208"/>
      <c r="B230" s="208"/>
      <c r="C230" s="208"/>
      <c r="D230" s="208"/>
      <c r="E230" s="208"/>
      <c r="F230" s="125"/>
      <c r="G230" s="207"/>
    </row>
    <row r="231" spans="1:7" x14ac:dyDescent="0.25">
      <c r="A231" s="208"/>
      <c r="B231" s="208"/>
      <c r="C231" s="208"/>
      <c r="D231" s="208"/>
      <c r="E231" s="208"/>
      <c r="F231" s="125"/>
      <c r="G231" s="207"/>
    </row>
    <row r="232" spans="1:7" x14ac:dyDescent="0.25">
      <c r="A232" s="208"/>
      <c r="B232" s="208"/>
      <c r="C232" s="208"/>
      <c r="D232" s="208"/>
      <c r="E232" s="208"/>
      <c r="F232" s="125"/>
      <c r="G232" s="207"/>
    </row>
    <row r="233" spans="1:7" x14ac:dyDescent="0.25">
      <c r="A233" s="208"/>
      <c r="B233" s="208"/>
      <c r="C233" s="208"/>
      <c r="D233" s="208"/>
      <c r="E233" s="208"/>
      <c r="F233" s="125"/>
      <c r="G233" s="207"/>
    </row>
    <row r="234" spans="1:7" x14ac:dyDescent="0.25">
      <c r="A234" s="208"/>
      <c r="B234" s="208"/>
      <c r="C234" s="208"/>
      <c r="D234" s="208"/>
      <c r="E234" s="208"/>
      <c r="F234" s="125"/>
      <c r="G234" s="207"/>
    </row>
    <row r="235" spans="1:7" x14ac:dyDescent="0.25">
      <c r="A235" s="208"/>
      <c r="B235" s="208"/>
      <c r="C235" s="208"/>
      <c r="D235" s="208"/>
      <c r="E235" s="208"/>
      <c r="F235" s="125"/>
      <c r="G235" s="207"/>
    </row>
    <row r="236" spans="1:7" x14ac:dyDescent="0.25">
      <c r="A236" s="208"/>
      <c r="B236" s="208"/>
      <c r="C236" s="208"/>
      <c r="D236" s="208"/>
      <c r="E236" s="208"/>
      <c r="F236" s="125"/>
      <c r="G236" s="207"/>
    </row>
    <row r="237" spans="1:7" x14ac:dyDescent="0.25">
      <c r="A237" s="208"/>
      <c r="B237" s="208"/>
      <c r="C237" s="208"/>
      <c r="D237" s="208"/>
      <c r="E237" s="208"/>
      <c r="F237" s="125"/>
      <c r="G237" s="207"/>
    </row>
    <row r="238" spans="1:7" x14ac:dyDescent="0.25">
      <c r="A238" s="208"/>
      <c r="B238" s="208"/>
      <c r="C238" s="208"/>
      <c r="D238" s="208"/>
      <c r="E238" s="208"/>
      <c r="F238" s="125"/>
      <c r="G238" s="207"/>
    </row>
    <row r="239" spans="1:7" x14ac:dyDescent="0.25">
      <c r="A239" s="208"/>
      <c r="B239" s="208"/>
      <c r="C239" s="208"/>
      <c r="D239" s="208"/>
      <c r="E239" s="208"/>
      <c r="F239" s="125"/>
      <c r="G239" s="207"/>
    </row>
    <row r="240" spans="1:7" x14ac:dyDescent="0.25">
      <c r="A240" s="208"/>
      <c r="B240" s="208"/>
      <c r="C240" s="208"/>
      <c r="D240" s="208"/>
      <c r="E240" s="208"/>
      <c r="F240" s="125"/>
      <c r="G240" s="207"/>
    </row>
    <row r="241" spans="1:7" x14ac:dyDescent="0.25">
      <c r="A241" s="208"/>
      <c r="B241" s="208"/>
      <c r="C241" s="208"/>
      <c r="D241" s="208"/>
      <c r="E241" s="208"/>
      <c r="F241" s="125"/>
      <c r="G241" s="207"/>
    </row>
    <row r="242" spans="1:7" x14ac:dyDescent="0.25">
      <c r="A242" s="208"/>
      <c r="B242" s="208"/>
      <c r="C242" s="208"/>
      <c r="D242" s="208"/>
      <c r="E242" s="208"/>
      <c r="F242" s="125"/>
      <c r="G242" s="207"/>
    </row>
    <row r="243" spans="1:7" x14ac:dyDescent="0.25">
      <c r="A243" s="208"/>
      <c r="B243" s="208"/>
      <c r="C243" s="208"/>
      <c r="D243" s="208"/>
      <c r="E243" s="208"/>
      <c r="F243" s="125"/>
      <c r="G243" s="207"/>
    </row>
    <row r="244" spans="1:7" x14ac:dyDescent="0.25">
      <c r="A244" s="208"/>
      <c r="B244" s="208"/>
      <c r="C244" s="208"/>
      <c r="D244" s="208"/>
      <c r="E244" s="208"/>
      <c r="F244" s="125"/>
      <c r="G244" s="207"/>
    </row>
    <row r="245" spans="1:7" x14ac:dyDescent="0.25">
      <c r="A245" s="208"/>
      <c r="B245" s="208"/>
      <c r="C245" s="208"/>
      <c r="D245" s="208"/>
      <c r="E245" s="208"/>
      <c r="F245" s="125"/>
      <c r="G245" s="207"/>
    </row>
    <row r="246" spans="1:7" x14ac:dyDescent="0.25">
      <c r="A246" s="208"/>
      <c r="B246" s="208"/>
      <c r="C246" s="208"/>
      <c r="D246" s="208"/>
      <c r="E246" s="208"/>
      <c r="F246" s="125"/>
      <c r="G246" s="207"/>
    </row>
    <row r="247" spans="1:7" x14ac:dyDescent="0.25">
      <c r="A247" s="208"/>
      <c r="B247" s="208"/>
      <c r="C247" s="208"/>
      <c r="D247" s="208"/>
      <c r="E247" s="208"/>
      <c r="F247" s="125"/>
      <c r="G247" s="207"/>
    </row>
    <row r="248" spans="1:7" x14ac:dyDescent="0.25">
      <c r="A248" s="208"/>
      <c r="B248" s="208"/>
      <c r="C248" s="208"/>
      <c r="D248" s="208"/>
      <c r="E248" s="208"/>
      <c r="F248" s="125"/>
      <c r="G248" s="207"/>
    </row>
    <row r="249" spans="1:7" x14ac:dyDescent="0.25">
      <c r="A249" s="208"/>
      <c r="B249" s="208"/>
      <c r="C249" s="208"/>
      <c r="D249" s="208"/>
      <c r="E249" s="208"/>
      <c r="F249" s="125"/>
      <c r="G249" s="207"/>
    </row>
    <row r="250" spans="1:7" x14ac:dyDescent="0.25">
      <c r="A250" s="208"/>
      <c r="B250" s="208"/>
      <c r="C250" s="208"/>
      <c r="D250" s="208"/>
      <c r="E250" s="208"/>
      <c r="F250" s="125"/>
      <c r="G250" s="207"/>
    </row>
    <row r="251" spans="1:7" x14ac:dyDescent="0.25">
      <c r="A251" s="208"/>
      <c r="B251" s="208"/>
      <c r="C251" s="208"/>
      <c r="D251" s="208"/>
      <c r="E251" s="208"/>
      <c r="F251" s="125"/>
      <c r="G251" s="207"/>
    </row>
    <row r="252" spans="1:7" x14ac:dyDescent="0.25">
      <c r="A252" s="208"/>
      <c r="B252" s="208"/>
      <c r="C252" s="208"/>
      <c r="D252" s="208"/>
      <c r="E252" s="208"/>
      <c r="F252" s="125"/>
      <c r="G252" s="207"/>
    </row>
    <row r="253" spans="1:7" x14ac:dyDescent="0.25">
      <c r="A253" s="208"/>
      <c r="B253" s="208"/>
      <c r="C253" s="208"/>
      <c r="D253" s="208"/>
      <c r="E253" s="208"/>
      <c r="F253" s="125"/>
      <c r="G253" s="207"/>
    </row>
    <row r="254" spans="1:7" x14ac:dyDescent="0.25">
      <c r="A254" s="208"/>
      <c r="B254" s="208"/>
      <c r="C254" s="208"/>
      <c r="D254" s="208"/>
      <c r="E254" s="208"/>
      <c r="F254" s="125"/>
      <c r="G254" s="207"/>
    </row>
    <row r="255" spans="1:7" x14ac:dyDescent="0.25">
      <c r="A255" s="208"/>
      <c r="B255" s="208"/>
      <c r="C255" s="208"/>
      <c r="D255" s="208"/>
      <c r="E255" s="208"/>
      <c r="F255" s="125"/>
      <c r="G255" s="207"/>
    </row>
    <row r="256" spans="1:7" x14ac:dyDescent="0.25">
      <c r="A256" s="208"/>
      <c r="B256" s="208"/>
      <c r="C256" s="208"/>
      <c r="D256" s="208"/>
      <c r="E256" s="208"/>
      <c r="F256" s="125"/>
      <c r="G256" s="207"/>
    </row>
    <row r="257" spans="1:7" x14ac:dyDescent="0.25">
      <c r="A257" s="208"/>
      <c r="B257" s="208"/>
      <c r="C257" s="208"/>
      <c r="D257" s="208"/>
      <c r="E257" s="208"/>
      <c r="F257" s="125"/>
      <c r="G257" s="207"/>
    </row>
    <row r="258" spans="1:7" x14ac:dyDescent="0.25">
      <c r="A258" s="208"/>
      <c r="B258" s="208"/>
      <c r="C258" s="208"/>
      <c r="D258" s="208"/>
      <c r="E258" s="208"/>
      <c r="F258" s="125"/>
      <c r="G258" s="207"/>
    </row>
    <row r="259" spans="1:7" x14ac:dyDescent="0.25">
      <c r="A259" s="208"/>
      <c r="B259" s="208"/>
      <c r="C259" s="208"/>
      <c r="D259" s="208"/>
      <c r="E259" s="208"/>
      <c r="F259" s="125"/>
      <c r="G259" s="207"/>
    </row>
    <row r="260" spans="1:7" x14ac:dyDescent="0.25">
      <c r="A260" s="208"/>
      <c r="B260" s="208"/>
      <c r="C260" s="208"/>
      <c r="D260" s="208"/>
      <c r="E260" s="208"/>
      <c r="F260" s="125"/>
      <c r="G260" s="207"/>
    </row>
    <row r="261" spans="1:7" x14ac:dyDescent="0.25">
      <c r="A261" s="208"/>
      <c r="B261" s="208"/>
      <c r="C261" s="208"/>
      <c r="D261" s="208"/>
      <c r="E261" s="208"/>
      <c r="F261" s="125"/>
      <c r="G261" s="207"/>
    </row>
    <row r="262" spans="1:7" x14ac:dyDescent="0.25">
      <c r="A262" s="208"/>
      <c r="B262" s="208"/>
      <c r="C262" s="208"/>
      <c r="D262" s="208"/>
      <c r="E262" s="208"/>
      <c r="F262" s="125"/>
      <c r="G262" s="207"/>
    </row>
    <row r="263" spans="1:7" x14ac:dyDescent="0.25">
      <c r="A263" s="208"/>
      <c r="B263" s="208"/>
      <c r="C263" s="208"/>
      <c r="D263" s="208"/>
      <c r="E263" s="208"/>
      <c r="F263" s="125"/>
      <c r="G263" s="207"/>
    </row>
    <row r="264" spans="1:7" x14ac:dyDescent="0.25">
      <c r="A264" s="208"/>
      <c r="B264" s="208"/>
      <c r="C264" s="208"/>
      <c r="D264" s="208"/>
      <c r="E264" s="208"/>
      <c r="F264" s="125"/>
      <c r="G264" s="207"/>
    </row>
    <row r="265" spans="1:7" x14ac:dyDescent="0.25">
      <c r="A265" s="208"/>
      <c r="B265" s="208"/>
      <c r="C265" s="208"/>
      <c r="D265" s="208"/>
      <c r="E265" s="208"/>
      <c r="F265" s="125"/>
      <c r="G265" s="207"/>
    </row>
    <row r="266" spans="1:7" x14ac:dyDescent="0.25">
      <c r="A266" s="208"/>
      <c r="B266" s="208"/>
      <c r="C266" s="208"/>
      <c r="D266" s="208"/>
      <c r="E266" s="208"/>
      <c r="F266" s="125"/>
      <c r="G266" s="207"/>
    </row>
    <row r="267" spans="1:7" x14ac:dyDescent="0.25">
      <c r="A267" s="208"/>
      <c r="B267" s="208"/>
      <c r="C267" s="208"/>
      <c r="D267" s="208"/>
      <c r="E267" s="208"/>
      <c r="F267" s="125"/>
      <c r="G267" s="207"/>
    </row>
    <row r="268" spans="1:7" x14ac:dyDescent="0.25">
      <c r="A268" s="208"/>
      <c r="B268" s="208"/>
      <c r="C268" s="208"/>
      <c r="D268" s="208"/>
      <c r="E268" s="208"/>
      <c r="F268" s="125"/>
      <c r="G268" s="207"/>
    </row>
    <row r="269" spans="1:7" x14ac:dyDescent="0.25">
      <c r="A269" s="208"/>
      <c r="B269" s="208"/>
      <c r="C269" s="208"/>
      <c r="D269" s="208"/>
      <c r="E269" s="208"/>
      <c r="F269" s="125"/>
      <c r="G269" s="207"/>
    </row>
    <row r="270" spans="1:7" x14ac:dyDescent="0.25">
      <c r="A270" s="208"/>
      <c r="B270" s="208"/>
      <c r="C270" s="208"/>
      <c r="D270" s="208"/>
      <c r="E270" s="208"/>
      <c r="F270" s="125"/>
      <c r="G270" s="207"/>
    </row>
    <row r="271" spans="1:7" x14ac:dyDescent="0.25">
      <c r="A271" s="208"/>
      <c r="B271" s="208"/>
      <c r="C271" s="208"/>
      <c r="D271" s="208"/>
      <c r="E271" s="208"/>
      <c r="F271" s="125"/>
      <c r="G271" s="207"/>
    </row>
    <row r="272" spans="1:7" x14ac:dyDescent="0.25">
      <c r="A272" s="208"/>
      <c r="B272" s="208"/>
      <c r="C272" s="208"/>
      <c r="D272" s="208"/>
      <c r="E272" s="208"/>
      <c r="F272" s="125"/>
      <c r="G272" s="207"/>
    </row>
    <row r="273" spans="1:7" x14ac:dyDescent="0.25">
      <c r="A273" s="208"/>
      <c r="B273" s="208"/>
      <c r="C273" s="208"/>
      <c r="D273" s="208"/>
      <c r="E273" s="208"/>
      <c r="F273" s="125"/>
      <c r="G273" s="207"/>
    </row>
    <row r="274" spans="1:7" x14ac:dyDescent="0.25">
      <c r="A274" s="208"/>
      <c r="B274" s="208"/>
      <c r="C274" s="208"/>
      <c r="D274" s="208"/>
      <c r="E274" s="208"/>
      <c r="F274" s="125"/>
      <c r="G274" s="207"/>
    </row>
    <row r="275" spans="1:7" x14ac:dyDescent="0.25">
      <c r="A275" s="208"/>
      <c r="B275" s="208"/>
      <c r="C275" s="208"/>
      <c r="D275" s="208"/>
      <c r="E275" s="208"/>
      <c r="F275" s="125"/>
      <c r="G275" s="207"/>
    </row>
    <row r="276" spans="1:7" x14ac:dyDescent="0.25">
      <c r="A276" s="208"/>
      <c r="B276" s="208"/>
      <c r="C276" s="208"/>
      <c r="D276" s="208"/>
      <c r="E276" s="208"/>
      <c r="F276" s="125"/>
      <c r="G276" s="207"/>
    </row>
    <row r="277" spans="1:7" x14ac:dyDescent="0.25">
      <c r="A277" s="208"/>
      <c r="B277" s="208"/>
      <c r="C277" s="208"/>
      <c r="D277" s="208"/>
      <c r="E277" s="208"/>
      <c r="F277" s="125"/>
      <c r="G277" s="207"/>
    </row>
    <row r="278" spans="1:7" x14ac:dyDescent="0.25">
      <c r="A278" s="208"/>
      <c r="B278" s="208"/>
      <c r="C278" s="208"/>
      <c r="D278" s="208"/>
      <c r="E278" s="208"/>
      <c r="F278" s="125"/>
      <c r="G278" s="207"/>
    </row>
    <row r="279" spans="1:7" x14ac:dyDescent="0.25">
      <c r="A279" s="208"/>
      <c r="B279" s="208"/>
      <c r="C279" s="208"/>
      <c r="D279" s="208"/>
      <c r="E279" s="208"/>
      <c r="F279" s="125"/>
      <c r="G279" s="207"/>
    </row>
    <row r="280" spans="1:7" x14ac:dyDescent="0.25">
      <c r="A280" s="208"/>
      <c r="B280" s="208"/>
      <c r="C280" s="208"/>
      <c r="D280" s="208"/>
      <c r="E280" s="208"/>
      <c r="F280" s="125"/>
      <c r="G280" s="207"/>
    </row>
    <row r="281" spans="1:7" x14ac:dyDescent="0.25">
      <c r="A281" s="208"/>
      <c r="B281" s="208"/>
      <c r="C281" s="208"/>
      <c r="D281" s="208"/>
      <c r="E281" s="208"/>
      <c r="F281" s="125"/>
      <c r="G281" s="207"/>
    </row>
    <row r="282" spans="1:7" x14ac:dyDescent="0.25">
      <c r="A282" s="208"/>
      <c r="B282" s="208"/>
      <c r="C282" s="208"/>
      <c r="D282" s="208"/>
      <c r="E282" s="208"/>
      <c r="F282" s="125"/>
      <c r="G282" s="207"/>
    </row>
    <row r="283" spans="1:7" x14ac:dyDescent="0.25">
      <c r="A283" s="208"/>
      <c r="B283" s="208"/>
      <c r="C283" s="208"/>
      <c r="D283" s="208"/>
      <c r="E283" s="208"/>
      <c r="F283" s="125"/>
      <c r="G283" s="207"/>
    </row>
    <row r="284" spans="1:7" x14ac:dyDescent="0.25">
      <c r="A284" s="208"/>
      <c r="B284" s="208"/>
      <c r="C284" s="208"/>
      <c r="D284" s="208"/>
      <c r="E284" s="208"/>
      <c r="F284" s="125"/>
      <c r="G284" s="207"/>
    </row>
    <row r="285" spans="1:7" x14ac:dyDescent="0.25">
      <c r="A285" s="208"/>
      <c r="B285" s="208"/>
      <c r="C285" s="208"/>
      <c r="D285" s="208"/>
      <c r="E285" s="208"/>
      <c r="F285" s="125"/>
      <c r="G285" s="207"/>
    </row>
    <row r="286" spans="1:7" x14ac:dyDescent="0.25">
      <c r="A286" s="208"/>
      <c r="B286" s="208"/>
      <c r="C286" s="208"/>
      <c r="D286" s="208"/>
      <c r="E286" s="208"/>
      <c r="F286" s="125"/>
      <c r="G286" s="207"/>
    </row>
    <row r="287" spans="1:7" x14ac:dyDescent="0.25">
      <c r="A287" s="208"/>
      <c r="B287" s="208"/>
      <c r="C287" s="208"/>
      <c r="D287" s="208"/>
      <c r="E287" s="208"/>
      <c r="F287" s="125"/>
      <c r="G287" s="207"/>
    </row>
    <row r="288" spans="1:7" x14ac:dyDescent="0.25">
      <c r="A288" s="208"/>
      <c r="B288" s="208"/>
      <c r="C288" s="208"/>
      <c r="D288" s="208"/>
      <c r="E288" s="208"/>
      <c r="F288" s="125"/>
      <c r="G288" s="207"/>
    </row>
    <row r="289" spans="1:7" x14ac:dyDescent="0.25">
      <c r="A289" s="208"/>
      <c r="B289" s="208"/>
      <c r="C289" s="208"/>
      <c r="D289" s="208"/>
      <c r="E289" s="208"/>
      <c r="F289" s="125"/>
      <c r="G289" s="207"/>
    </row>
    <row r="290" spans="1:7" x14ac:dyDescent="0.25">
      <c r="A290" s="208"/>
      <c r="B290" s="208"/>
      <c r="C290" s="208"/>
      <c r="D290" s="208"/>
      <c r="E290" s="208"/>
      <c r="F290" s="125"/>
      <c r="G290" s="207"/>
    </row>
    <row r="291" spans="1:7" x14ac:dyDescent="0.25">
      <c r="A291" s="208"/>
      <c r="B291" s="208"/>
      <c r="C291" s="208"/>
      <c r="D291" s="208"/>
      <c r="E291" s="208"/>
      <c r="F291" s="125"/>
      <c r="G291" s="207"/>
    </row>
    <row r="292" spans="1:7" x14ac:dyDescent="0.25">
      <c r="A292" s="208"/>
      <c r="B292" s="208"/>
      <c r="C292" s="208"/>
      <c r="D292" s="208"/>
      <c r="E292" s="208"/>
      <c r="F292" s="125"/>
      <c r="G292" s="207"/>
    </row>
    <row r="293" spans="1:7" x14ac:dyDescent="0.25">
      <c r="A293" s="208"/>
      <c r="B293" s="208"/>
      <c r="C293" s="208"/>
      <c r="D293" s="208"/>
      <c r="E293" s="208"/>
      <c r="F293" s="125"/>
      <c r="G293" s="207"/>
    </row>
    <row r="294" spans="1:7" x14ac:dyDescent="0.25">
      <c r="A294" s="208"/>
      <c r="B294" s="208"/>
      <c r="C294" s="208"/>
      <c r="D294" s="208"/>
      <c r="E294" s="208"/>
      <c r="F294" s="125"/>
      <c r="G294" s="207"/>
    </row>
    <row r="295" spans="1:7" x14ac:dyDescent="0.25">
      <c r="A295" s="208"/>
      <c r="B295" s="208"/>
      <c r="C295" s="208"/>
      <c r="D295" s="208"/>
      <c r="E295" s="208"/>
      <c r="F295" s="125"/>
      <c r="G295" s="207"/>
    </row>
    <row r="296" spans="1:7" x14ac:dyDescent="0.25">
      <c r="A296" s="208"/>
      <c r="B296" s="208"/>
      <c r="C296" s="208"/>
      <c r="D296" s="208"/>
      <c r="E296" s="208"/>
      <c r="F296" s="125"/>
      <c r="G296" s="207"/>
    </row>
    <row r="297" spans="1:7" x14ac:dyDescent="0.25">
      <c r="A297" s="208"/>
      <c r="B297" s="208"/>
      <c r="C297" s="208"/>
      <c r="D297" s="208"/>
      <c r="E297" s="208"/>
      <c r="F297" s="125"/>
      <c r="G297" s="207"/>
    </row>
    <row r="298" spans="1:7" x14ac:dyDescent="0.25">
      <c r="A298" s="208"/>
      <c r="B298" s="208"/>
      <c r="C298" s="208"/>
      <c r="D298" s="208"/>
      <c r="E298" s="208"/>
      <c r="F298" s="125"/>
      <c r="G298" s="207"/>
    </row>
    <row r="299" spans="1:7" x14ac:dyDescent="0.25">
      <c r="A299" s="208"/>
      <c r="B299" s="208"/>
      <c r="C299" s="208"/>
      <c r="D299" s="208"/>
      <c r="E299" s="208"/>
      <c r="F299" s="125"/>
      <c r="G299" s="207"/>
    </row>
    <row r="300" spans="1:7" x14ac:dyDescent="0.25">
      <c r="A300" s="208"/>
      <c r="B300" s="208"/>
      <c r="C300" s="208"/>
      <c r="D300" s="208"/>
      <c r="E300" s="208"/>
      <c r="F300" s="125"/>
      <c r="G300" s="207"/>
    </row>
    <row r="301" spans="1:7" x14ac:dyDescent="0.25">
      <c r="A301" s="208"/>
      <c r="B301" s="208"/>
      <c r="C301" s="208"/>
      <c r="D301" s="208"/>
      <c r="E301" s="208"/>
      <c r="F301" s="125"/>
      <c r="G301" s="207"/>
    </row>
    <row r="302" spans="1:7" x14ac:dyDescent="0.25">
      <c r="A302" s="208"/>
      <c r="B302" s="208"/>
      <c r="C302" s="208"/>
      <c r="D302" s="208"/>
      <c r="E302" s="208"/>
      <c r="F302" s="125"/>
      <c r="G302" s="207"/>
    </row>
    <row r="303" spans="1:7" x14ac:dyDescent="0.25">
      <c r="A303" s="208"/>
      <c r="B303" s="208"/>
      <c r="C303" s="208"/>
      <c r="D303" s="208"/>
      <c r="E303" s="208"/>
      <c r="F303" s="125"/>
      <c r="G303" s="207"/>
    </row>
    <row r="304" spans="1:7" x14ac:dyDescent="0.25">
      <c r="A304" s="208"/>
      <c r="B304" s="208"/>
      <c r="C304" s="208"/>
      <c r="D304" s="208"/>
      <c r="E304" s="208"/>
      <c r="F304" s="125"/>
      <c r="G304" s="207"/>
    </row>
    <row r="305" spans="1:7" x14ac:dyDescent="0.25">
      <c r="A305" s="208"/>
      <c r="B305" s="208"/>
      <c r="C305" s="208"/>
      <c r="D305" s="208"/>
      <c r="E305" s="208"/>
      <c r="F305" s="125"/>
      <c r="G305" s="207"/>
    </row>
    <row r="306" spans="1:7" x14ac:dyDescent="0.25">
      <c r="A306" s="208"/>
      <c r="B306" s="208"/>
      <c r="C306" s="208"/>
      <c r="D306" s="208"/>
      <c r="E306" s="208"/>
      <c r="F306" s="125"/>
      <c r="G306" s="207"/>
    </row>
    <row r="307" spans="1:7" x14ac:dyDescent="0.25">
      <c r="A307" s="208"/>
      <c r="B307" s="208"/>
      <c r="C307" s="208"/>
      <c r="D307" s="208"/>
      <c r="E307" s="208"/>
      <c r="F307" s="125"/>
      <c r="G307" s="207"/>
    </row>
    <row r="308" spans="1:7" x14ac:dyDescent="0.25">
      <c r="A308" s="208"/>
      <c r="B308" s="208"/>
      <c r="C308" s="208"/>
      <c r="D308" s="208"/>
      <c r="E308" s="208"/>
      <c r="F308" s="125"/>
      <c r="G308" s="207"/>
    </row>
    <row r="309" spans="1:7" x14ac:dyDescent="0.25">
      <c r="A309" s="208"/>
      <c r="B309" s="208"/>
      <c r="C309" s="208"/>
      <c r="D309" s="208"/>
      <c r="E309" s="208"/>
      <c r="F309" s="125"/>
      <c r="G309" s="207"/>
    </row>
    <row r="310" spans="1:7" x14ac:dyDescent="0.25">
      <c r="A310" s="208"/>
      <c r="B310" s="208"/>
      <c r="C310" s="208"/>
      <c r="D310" s="208"/>
      <c r="E310" s="208"/>
      <c r="F310" s="125"/>
      <c r="G310" s="207"/>
    </row>
    <row r="311" spans="1:7" x14ac:dyDescent="0.25">
      <c r="A311" s="208"/>
      <c r="B311" s="208"/>
      <c r="C311" s="208"/>
      <c r="D311" s="208"/>
      <c r="E311" s="208"/>
      <c r="F311" s="125"/>
      <c r="G311" s="207"/>
    </row>
    <row r="312" spans="1:7" x14ac:dyDescent="0.25">
      <c r="A312" s="208"/>
      <c r="B312" s="208"/>
      <c r="C312" s="208"/>
      <c r="D312" s="208"/>
      <c r="E312" s="208"/>
      <c r="F312" s="125"/>
      <c r="G312" s="207"/>
    </row>
    <row r="313" spans="1:7" x14ac:dyDescent="0.25">
      <c r="A313" s="208"/>
      <c r="B313" s="208"/>
      <c r="C313" s="208"/>
      <c r="D313" s="208"/>
      <c r="E313" s="208"/>
      <c r="F313" s="125"/>
      <c r="G313" s="207"/>
    </row>
    <row r="314" spans="1:7" x14ac:dyDescent="0.25">
      <c r="A314" s="208"/>
      <c r="B314" s="208"/>
      <c r="C314" s="208"/>
      <c r="D314" s="208"/>
      <c r="E314" s="208"/>
      <c r="F314" s="125"/>
      <c r="G314" s="207"/>
    </row>
    <row r="315" spans="1:7" x14ac:dyDescent="0.25">
      <c r="A315" s="208"/>
      <c r="B315" s="208"/>
      <c r="C315" s="208"/>
      <c r="D315" s="208"/>
      <c r="E315" s="208"/>
      <c r="F315" s="125"/>
      <c r="G315" s="207"/>
    </row>
    <row r="316" spans="1:7" x14ac:dyDescent="0.25">
      <c r="A316" s="208"/>
      <c r="B316" s="208"/>
      <c r="C316" s="208"/>
      <c r="D316" s="208"/>
      <c r="E316" s="208"/>
      <c r="F316" s="125"/>
      <c r="G316" s="207"/>
    </row>
    <row r="317" spans="1:7" x14ac:dyDescent="0.25">
      <c r="A317" s="208"/>
      <c r="B317" s="208"/>
      <c r="C317" s="208"/>
      <c r="D317" s="208"/>
      <c r="E317" s="208"/>
      <c r="F317" s="125"/>
      <c r="G317" s="207"/>
    </row>
    <row r="318" spans="1:7" x14ac:dyDescent="0.25">
      <c r="A318" s="208"/>
      <c r="B318" s="208"/>
      <c r="C318" s="208"/>
      <c r="D318" s="208"/>
      <c r="E318" s="208"/>
      <c r="F318" s="125"/>
      <c r="G318" s="207"/>
    </row>
    <row r="319" spans="1:7" x14ac:dyDescent="0.25">
      <c r="A319" s="208"/>
      <c r="B319" s="208"/>
      <c r="C319" s="208"/>
      <c r="D319" s="208"/>
      <c r="E319" s="208"/>
      <c r="F319" s="125"/>
      <c r="G319" s="207"/>
    </row>
    <row r="320" spans="1:7" x14ac:dyDescent="0.25">
      <c r="A320" s="208"/>
      <c r="B320" s="208"/>
      <c r="C320" s="208"/>
      <c r="D320" s="208"/>
      <c r="E320" s="208"/>
      <c r="F320" s="125"/>
      <c r="G320" s="207"/>
    </row>
    <row r="321" spans="1:7" x14ac:dyDescent="0.25">
      <c r="A321" s="208"/>
      <c r="B321" s="208"/>
      <c r="C321" s="208"/>
      <c r="D321" s="208"/>
      <c r="E321" s="208"/>
      <c r="F321" s="125"/>
      <c r="G321" s="207"/>
    </row>
    <row r="322" spans="1:7" x14ac:dyDescent="0.25">
      <c r="A322" s="208"/>
      <c r="B322" s="208"/>
      <c r="C322" s="208"/>
      <c r="D322" s="208"/>
      <c r="E322" s="208"/>
      <c r="F322" s="125"/>
      <c r="G322" s="207"/>
    </row>
    <row r="323" spans="1:7" x14ac:dyDescent="0.25">
      <c r="A323" s="208"/>
      <c r="B323" s="208"/>
      <c r="C323" s="208"/>
      <c r="D323" s="208"/>
      <c r="E323" s="208"/>
      <c r="F323" s="125"/>
      <c r="G323" s="207"/>
    </row>
    <row r="324" spans="1:7" x14ac:dyDescent="0.25">
      <c r="A324" s="208"/>
      <c r="B324" s="208"/>
      <c r="C324" s="208"/>
      <c r="D324" s="208"/>
      <c r="E324" s="208"/>
      <c r="F324" s="125"/>
      <c r="G324" s="207"/>
    </row>
    <row r="325" spans="1:7" x14ac:dyDescent="0.25">
      <c r="A325" s="208"/>
      <c r="B325" s="208"/>
      <c r="C325" s="208"/>
      <c r="D325" s="208"/>
      <c r="E325" s="208"/>
      <c r="F325" s="125"/>
      <c r="G325" s="207"/>
    </row>
    <row r="326" spans="1:7" x14ac:dyDescent="0.25">
      <c r="A326" s="208"/>
      <c r="B326" s="208"/>
      <c r="C326" s="208"/>
      <c r="D326" s="208"/>
      <c r="E326" s="208"/>
      <c r="F326" s="125"/>
      <c r="G326" s="207"/>
    </row>
    <row r="327" spans="1:7" x14ac:dyDescent="0.25">
      <c r="A327" s="208"/>
      <c r="B327" s="208"/>
      <c r="C327" s="208"/>
      <c r="D327" s="208"/>
      <c r="E327" s="208"/>
      <c r="F327" s="125"/>
      <c r="G327" s="207"/>
    </row>
    <row r="328" spans="1:7" x14ac:dyDescent="0.25">
      <c r="A328" s="208"/>
      <c r="B328" s="208"/>
      <c r="C328" s="208"/>
      <c r="D328" s="208"/>
      <c r="E328" s="208"/>
      <c r="F328" s="125"/>
      <c r="G328" s="207"/>
    </row>
    <row r="329" spans="1:7" x14ac:dyDescent="0.25">
      <c r="A329" s="208"/>
      <c r="B329" s="208"/>
      <c r="C329" s="208"/>
      <c r="D329" s="208"/>
      <c r="E329" s="208"/>
      <c r="F329" s="125"/>
      <c r="G329" s="207"/>
    </row>
    <row r="330" spans="1:7" x14ac:dyDescent="0.25">
      <c r="A330" s="208"/>
      <c r="B330" s="208"/>
      <c r="C330" s="208"/>
      <c r="D330" s="208"/>
      <c r="E330" s="208"/>
      <c r="F330" s="125"/>
      <c r="G330" s="207"/>
    </row>
    <row r="331" spans="1:7" x14ac:dyDescent="0.25">
      <c r="A331" s="208"/>
      <c r="B331" s="208"/>
      <c r="C331" s="208"/>
      <c r="D331" s="208"/>
      <c r="E331" s="208"/>
      <c r="F331" s="125"/>
      <c r="G331" s="207"/>
    </row>
    <row r="332" spans="1:7" x14ac:dyDescent="0.25">
      <c r="A332" s="208"/>
      <c r="B332" s="208"/>
      <c r="C332" s="208"/>
      <c r="D332" s="208"/>
      <c r="E332" s="208"/>
      <c r="F332" s="125"/>
      <c r="G332" s="207"/>
    </row>
    <row r="333" spans="1:7" x14ac:dyDescent="0.25">
      <c r="A333" s="208"/>
      <c r="B333" s="208"/>
      <c r="C333" s="208"/>
      <c r="D333" s="208"/>
      <c r="E333" s="208"/>
      <c r="F333" s="125"/>
      <c r="G333" s="207"/>
    </row>
    <row r="334" spans="1:7" x14ac:dyDescent="0.25">
      <c r="A334" s="208"/>
      <c r="B334" s="208"/>
      <c r="C334" s="208"/>
      <c r="D334" s="208"/>
      <c r="E334" s="208"/>
      <c r="F334" s="125"/>
      <c r="G334" s="207"/>
    </row>
    <row r="335" spans="1:7" x14ac:dyDescent="0.25">
      <c r="A335" s="208"/>
      <c r="B335" s="208"/>
      <c r="C335" s="208"/>
      <c r="D335" s="208"/>
      <c r="E335" s="208"/>
      <c r="F335" s="125"/>
      <c r="G335" s="207"/>
    </row>
    <row r="336" spans="1:7" x14ac:dyDescent="0.25">
      <c r="A336" s="208"/>
      <c r="B336" s="208"/>
      <c r="C336" s="208"/>
      <c r="D336" s="208"/>
      <c r="E336" s="208"/>
      <c r="F336" s="125"/>
      <c r="G336" s="207"/>
    </row>
    <row r="337" spans="1:7" x14ac:dyDescent="0.25">
      <c r="A337" s="208"/>
      <c r="B337" s="208"/>
      <c r="C337" s="208"/>
      <c r="D337" s="208"/>
      <c r="E337" s="208"/>
      <c r="F337" s="125"/>
      <c r="G337" s="207"/>
    </row>
    <row r="338" spans="1:7" x14ac:dyDescent="0.25">
      <c r="A338" s="208"/>
      <c r="B338" s="208"/>
      <c r="C338" s="208"/>
      <c r="D338" s="208"/>
      <c r="E338" s="208"/>
      <c r="F338" s="125"/>
      <c r="G338" s="207"/>
    </row>
    <row r="339" spans="1:7" x14ac:dyDescent="0.25">
      <c r="A339" s="208"/>
      <c r="B339" s="208"/>
      <c r="C339" s="208"/>
      <c r="D339" s="208"/>
      <c r="E339" s="208"/>
      <c r="F339" s="125"/>
      <c r="G339" s="207"/>
    </row>
    <row r="340" spans="1:7" x14ac:dyDescent="0.25">
      <c r="A340" s="208"/>
      <c r="B340" s="208"/>
      <c r="C340" s="208"/>
      <c r="D340" s="208"/>
      <c r="E340" s="208"/>
      <c r="F340" s="125"/>
      <c r="G340" s="207"/>
    </row>
    <row r="341" spans="1:7" x14ac:dyDescent="0.25">
      <c r="A341" s="208"/>
      <c r="B341" s="208"/>
      <c r="C341" s="208"/>
      <c r="D341" s="208"/>
      <c r="E341" s="208"/>
      <c r="F341" s="125"/>
      <c r="G341" s="207"/>
    </row>
    <row r="342" spans="1:7" x14ac:dyDescent="0.25">
      <c r="A342" s="208"/>
      <c r="B342" s="208"/>
      <c r="C342" s="208"/>
      <c r="D342" s="208"/>
      <c r="E342" s="208"/>
      <c r="F342" s="125"/>
      <c r="G342" s="207"/>
    </row>
    <row r="343" spans="1:7" x14ac:dyDescent="0.25">
      <c r="A343" s="208"/>
      <c r="B343" s="208"/>
      <c r="C343" s="208"/>
      <c r="D343" s="208"/>
      <c r="E343" s="208"/>
      <c r="F343" s="125"/>
      <c r="G343" s="207"/>
    </row>
    <row r="344" spans="1:7" x14ac:dyDescent="0.25">
      <c r="A344" s="208"/>
      <c r="B344" s="208"/>
      <c r="C344" s="208"/>
      <c r="D344" s="208"/>
      <c r="E344" s="208"/>
      <c r="F344" s="125"/>
      <c r="G344" s="207"/>
    </row>
    <row r="345" spans="1:7" x14ac:dyDescent="0.25">
      <c r="A345" s="208"/>
      <c r="B345" s="208"/>
      <c r="C345" s="208"/>
      <c r="D345" s="208"/>
      <c r="E345" s="208"/>
      <c r="F345" s="125"/>
      <c r="G345" s="207"/>
    </row>
    <row r="346" spans="1:7" x14ac:dyDescent="0.25">
      <c r="A346" s="208"/>
      <c r="B346" s="208"/>
      <c r="C346" s="208"/>
      <c r="D346" s="208"/>
      <c r="E346" s="208"/>
      <c r="F346" s="125"/>
      <c r="G346" s="207"/>
    </row>
    <row r="347" spans="1:7" x14ac:dyDescent="0.25">
      <c r="A347" s="208"/>
      <c r="B347" s="208"/>
      <c r="C347" s="208"/>
      <c r="D347" s="208"/>
      <c r="E347" s="208"/>
      <c r="F347" s="125"/>
      <c r="G347" s="207"/>
    </row>
    <row r="348" spans="1:7" x14ac:dyDescent="0.25">
      <c r="A348" s="208"/>
      <c r="B348" s="208"/>
      <c r="C348" s="208"/>
      <c r="D348" s="208"/>
      <c r="E348" s="208"/>
      <c r="F348" s="125"/>
      <c r="G348" s="207"/>
    </row>
    <row r="349" spans="1:7" x14ac:dyDescent="0.25">
      <c r="A349" s="208"/>
      <c r="B349" s="208"/>
      <c r="C349" s="208"/>
      <c r="D349" s="208"/>
      <c r="E349" s="208"/>
      <c r="F349" s="125"/>
      <c r="G349" s="207"/>
    </row>
    <row r="350" spans="1:7" x14ac:dyDescent="0.25">
      <c r="A350" s="208"/>
      <c r="B350" s="208"/>
      <c r="C350" s="208"/>
      <c r="D350" s="208"/>
      <c r="E350" s="208"/>
      <c r="F350" s="125"/>
      <c r="G350" s="207"/>
    </row>
    <row r="351" spans="1:7" x14ac:dyDescent="0.25">
      <c r="A351" s="208"/>
      <c r="B351" s="208"/>
      <c r="C351" s="208"/>
      <c r="D351" s="208"/>
      <c r="E351" s="208"/>
      <c r="F351" s="125"/>
      <c r="G351" s="207"/>
    </row>
    <row r="352" spans="1:7" x14ac:dyDescent="0.25">
      <c r="A352" s="208"/>
      <c r="B352" s="208"/>
      <c r="C352" s="208"/>
      <c r="D352" s="208"/>
      <c r="E352" s="208"/>
      <c r="F352" s="125"/>
      <c r="G352" s="207"/>
    </row>
    <row r="353" spans="1:7" x14ac:dyDescent="0.25">
      <c r="A353" s="208"/>
      <c r="B353" s="208"/>
      <c r="C353" s="208"/>
      <c r="D353" s="208"/>
      <c r="E353" s="208"/>
      <c r="F353" s="125"/>
      <c r="G353" s="207"/>
    </row>
    <row r="354" spans="1:7" x14ac:dyDescent="0.25">
      <c r="A354" s="208"/>
      <c r="B354" s="208"/>
      <c r="C354" s="208"/>
      <c r="D354" s="208"/>
      <c r="E354" s="208"/>
      <c r="F354" s="125"/>
      <c r="G354" s="207"/>
    </row>
    <row r="355" spans="1:7" x14ac:dyDescent="0.25">
      <c r="A355" s="208"/>
      <c r="B355" s="208"/>
      <c r="C355" s="208"/>
      <c r="D355" s="208"/>
      <c r="E355" s="208"/>
      <c r="F355" s="125"/>
      <c r="G355" s="207"/>
    </row>
    <row r="356" spans="1:7" x14ac:dyDescent="0.25">
      <c r="A356" s="208"/>
      <c r="B356" s="208"/>
      <c r="C356" s="208"/>
      <c r="D356" s="208"/>
      <c r="E356" s="208"/>
      <c r="F356" s="125"/>
      <c r="G356" s="207"/>
    </row>
    <row r="357" spans="1:7" x14ac:dyDescent="0.25">
      <c r="A357" s="208"/>
      <c r="B357" s="208"/>
      <c r="C357" s="208"/>
      <c r="D357" s="208"/>
      <c r="E357" s="208"/>
      <c r="F357" s="125"/>
      <c r="G357" s="207"/>
    </row>
    <row r="358" spans="1:7" x14ac:dyDescent="0.25">
      <c r="A358" s="208"/>
      <c r="B358" s="208"/>
      <c r="C358" s="208"/>
      <c r="D358" s="208"/>
      <c r="E358" s="208"/>
      <c r="F358" s="125"/>
      <c r="G358" s="207"/>
    </row>
    <row r="359" spans="1:7" x14ac:dyDescent="0.25">
      <c r="A359" s="208"/>
      <c r="B359" s="208"/>
      <c r="C359" s="208"/>
      <c r="D359" s="208"/>
      <c r="E359" s="208"/>
      <c r="F359" s="125"/>
      <c r="G359" s="207"/>
    </row>
    <row r="360" spans="1:7" x14ac:dyDescent="0.25">
      <c r="A360" s="208"/>
      <c r="B360" s="208"/>
      <c r="C360" s="208"/>
      <c r="D360" s="208"/>
      <c r="E360" s="208"/>
      <c r="F360" s="125"/>
      <c r="G360" s="207"/>
    </row>
    <row r="361" spans="1:7" x14ac:dyDescent="0.25">
      <c r="A361" s="208"/>
      <c r="B361" s="208"/>
      <c r="C361" s="208"/>
      <c r="D361" s="208"/>
      <c r="E361" s="208"/>
      <c r="F361" s="125"/>
      <c r="G361" s="207"/>
    </row>
    <row r="362" spans="1:7" x14ac:dyDescent="0.25">
      <c r="A362" s="208"/>
      <c r="B362" s="208"/>
      <c r="C362" s="208"/>
      <c r="D362" s="208"/>
      <c r="E362" s="208"/>
      <c r="F362" s="125"/>
      <c r="G362" s="207"/>
    </row>
    <row r="363" spans="1:7" x14ac:dyDescent="0.25">
      <c r="A363" s="208"/>
      <c r="B363" s="208"/>
      <c r="C363" s="208"/>
      <c r="D363" s="208"/>
      <c r="E363" s="208"/>
      <c r="F363" s="125"/>
      <c r="G363" s="207"/>
    </row>
    <row r="364" spans="1:7" x14ac:dyDescent="0.25">
      <c r="A364" s="208"/>
      <c r="B364" s="208"/>
      <c r="C364" s="208"/>
      <c r="D364" s="208"/>
      <c r="E364" s="208"/>
      <c r="F364" s="125"/>
      <c r="G364" s="207"/>
    </row>
    <row r="365" spans="1:7" x14ac:dyDescent="0.25">
      <c r="A365" s="208"/>
      <c r="B365" s="208"/>
      <c r="C365" s="208"/>
      <c r="D365" s="208"/>
      <c r="E365" s="208"/>
      <c r="F365" s="125"/>
      <c r="G365" s="207"/>
    </row>
    <row r="366" spans="1:7" x14ac:dyDescent="0.25">
      <c r="A366" s="208"/>
      <c r="B366" s="208"/>
      <c r="C366" s="208"/>
      <c r="D366" s="208"/>
      <c r="E366" s="208"/>
      <c r="F366" s="125"/>
      <c r="G366" s="207"/>
    </row>
    <row r="367" spans="1:7" x14ac:dyDescent="0.25">
      <c r="A367" s="208"/>
      <c r="B367" s="208"/>
      <c r="C367" s="208"/>
      <c r="D367" s="208"/>
      <c r="E367" s="208"/>
      <c r="F367" s="125"/>
      <c r="G367" s="207"/>
    </row>
    <row r="368" spans="1:7" x14ac:dyDescent="0.25">
      <c r="A368" s="208"/>
      <c r="B368" s="208"/>
      <c r="C368" s="208"/>
      <c r="D368" s="208"/>
      <c r="E368" s="208"/>
      <c r="F368" s="125"/>
      <c r="G368" s="207"/>
    </row>
    <row r="369" spans="1:7" x14ac:dyDescent="0.25">
      <c r="A369" s="208"/>
      <c r="B369" s="208"/>
      <c r="C369" s="208"/>
      <c r="D369" s="208"/>
      <c r="E369" s="208"/>
      <c r="F369" s="125"/>
      <c r="G369" s="207"/>
    </row>
    <row r="370" spans="1:7" x14ac:dyDescent="0.25">
      <c r="A370" s="208"/>
      <c r="B370" s="208"/>
      <c r="C370" s="208"/>
      <c r="D370" s="208"/>
      <c r="E370" s="208"/>
      <c r="F370" s="125"/>
      <c r="G370" s="207"/>
    </row>
    <row r="371" spans="1:7" x14ac:dyDescent="0.25">
      <c r="A371" s="208"/>
      <c r="B371" s="208"/>
      <c r="C371" s="208"/>
      <c r="D371" s="208"/>
      <c r="E371" s="208"/>
      <c r="F371" s="125"/>
      <c r="G371" s="207"/>
    </row>
    <row r="372" spans="1:7" x14ac:dyDescent="0.25">
      <c r="A372" s="208"/>
      <c r="B372" s="208"/>
      <c r="C372" s="208"/>
      <c r="D372" s="208"/>
      <c r="E372" s="208"/>
      <c r="F372" s="125"/>
      <c r="G372" s="207"/>
    </row>
    <row r="373" spans="1:7" x14ac:dyDescent="0.25">
      <c r="A373" s="208"/>
      <c r="B373" s="208"/>
      <c r="C373" s="208"/>
      <c r="D373" s="208"/>
      <c r="E373" s="208"/>
      <c r="F373" s="125"/>
      <c r="G373" s="207"/>
    </row>
    <row r="374" spans="1:7" x14ac:dyDescent="0.25">
      <c r="A374" s="208"/>
      <c r="B374" s="208"/>
      <c r="C374" s="208"/>
      <c r="D374" s="208"/>
      <c r="E374" s="208"/>
      <c r="F374" s="125"/>
      <c r="G374" s="207"/>
    </row>
    <row r="375" spans="1:7" x14ac:dyDescent="0.25">
      <c r="A375" s="208"/>
      <c r="B375" s="208"/>
      <c r="C375" s="208"/>
      <c r="D375" s="208"/>
      <c r="E375" s="208"/>
      <c r="F375" s="125"/>
      <c r="G375" s="207"/>
    </row>
    <row r="376" spans="1:7" x14ac:dyDescent="0.25">
      <c r="A376" s="208"/>
      <c r="B376" s="208"/>
      <c r="C376" s="208"/>
      <c r="D376" s="208"/>
      <c r="E376" s="208"/>
      <c r="F376" s="125"/>
      <c r="G376" s="207"/>
    </row>
    <row r="377" spans="1:7" x14ac:dyDescent="0.25">
      <c r="A377" s="208"/>
      <c r="B377" s="208"/>
      <c r="C377" s="208"/>
      <c r="D377" s="208"/>
      <c r="E377" s="208"/>
      <c r="F377" s="125"/>
      <c r="G377" s="207"/>
    </row>
    <row r="378" spans="1:7" x14ac:dyDescent="0.25">
      <c r="A378" s="208"/>
      <c r="B378" s="208"/>
      <c r="C378" s="208"/>
      <c r="D378" s="208"/>
      <c r="E378" s="208"/>
      <c r="F378" s="125"/>
      <c r="G378" s="207"/>
    </row>
    <row r="379" spans="1:7" x14ac:dyDescent="0.25">
      <c r="A379" s="208"/>
      <c r="B379" s="208"/>
      <c r="C379" s="208"/>
      <c r="D379" s="208"/>
      <c r="E379" s="208"/>
      <c r="F379" s="125"/>
      <c r="G379" s="207"/>
    </row>
    <row r="380" spans="1:7" x14ac:dyDescent="0.25">
      <c r="A380" s="208"/>
      <c r="B380" s="208"/>
      <c r="C380" s="208"/>
      <c r="D380" s="208"/>
      <c r="E380" s="208"/>
      <c r="F380" s="125"/>
      <c r="G380" s="207"/>
    </row>
    <row r="381" spans="1:7" x14ac:dyDescent="0.25">
      <c r="A381" s="208"/>
      <c r="B381" s="208"/>
      <c r="C381" s="208"/>
      <c r="D381" s="208"/>
      <c r="E381" s="208"/>
      <c r="F381" s="125"/>
      <c r="G381" s="207"/>
    </row>
    <row r="382" spans="1:7" x14ac:dyDescent="0.25">
      <c r="A382" s="208"/>
      <c r="B382" s="208"/>
      <c r="C382" s="208"/>
      <c r="D382" s="208"/>
      <c r="E382" s="208"/>
      <c r="F382" s="125"/>
      <c r="G382" s="207"/>
    </row>
    <row r="383" spans="1:7" x14ac:dyDescent="0.25">
      <c r="A383" s="208"/>
      <c r="B383" s="208"/>
      <c r="C383" s="208"/>
      <c r="D383" s="208"/>
      <c r="E383" s="208"/>
      <c r="F383" s="125"/>
      <c r="G383" s="207"/>
    </row>
    <row r="384" spans="1:7" x14ac:dyDescent="0.25">
      <c r="A384" s="208"/>
      <c r="B384" s="208"/>
      <c r="C384" s="208"/>
      <c r="D384" s="208"/>
      <c r="E384" s="208"/>
      <c r="F384" s="125"/>
      <c r="G384" s="207"/>
    </row>
    <row r="385" spans="1:7" x14ac:dyDescent="0.25">
      <c r="A385" s="208"/>
      <c r="B385" s="208"/>
      <c r="C385" s="208"/>
      <c r="D385" s="208"/>
      <c r="E385" s="208"/>
      <c r="F385" s="125"/>
      <c r="G385" s="207"/>
    </row>
    <row r="386" spans="1:7" x14ac:dyDescent="0.25">
      <c r="A386" s="208"/>
      <c r="B386" s="208"/>
      <c r="C386" s="208"/>
      <c r="D386" s="208"/>
      <c r="E386" s="208"/>
      <c r="F386" s="125"/>
      <c r="G386" s="207"/>
    </row>
    <row r="387" spans="1:7" x14ac:dyDescent="0.25">
      <c r="A387" s="208"/>
      <c r="B387" s="208"/>
      <c r="C387" s="208"/>
      <c r="D387" s="208"/>
      <c r="E387" s="208"/>
      <c r="F387" s="125"/>
      <c r="G387" s="207"/>
    </row>
    <row r="388" spans="1:7" x14ac:dyDescent="0.25">
      <c r="A388" s="208"/>
      <c r="B388" s="208"/>
      <c r="C388" s="208"/>
      <c r="D388" s="208"/>
      <c r="E388" s="208"/>
      <c r="F388" s="125"/>
      <c r="G388" s="207"/>
    </row>
    <row r="389" spans="1:7" x14ac:dyDescent="0.25">
      <c r="A389" s="208"/>
      <c r="B389" s="208"/>
      <c r="C389" s="208"/>
      <c r="D389" s="208"/>
      <c r="E389" s="208"/>
      <c r="F389" s="125"/>
      <c r="G389" s="207"/>
    </row>
    <row r="390" spans="1:7" x14ac:dyDescent="0.25">
      <c r="A390" s="208"/>
      <c r="B390" s="208"/>
      <c r="C390" s="208"/>
      <c r="D390" s="208"/>
      <c r="E390" s="208"/>
      <c r="F390" s="125"/>
      <c r="G390" s="207"/>
    </row>
    <row r="391" spans="1:7" x14ac:dyDescent="0.25">
      <c r="A391" s="208"/>
      <c r="B391" s="208"/>
      <c r="C391" s="208"/>
      <c r="D391" s="208"/>
      <c r="E391" s="208"/>
      <c r="F391" s="125"/>
      <c r="G391" s="207"/>
    </row>
    <row r="392" spans="1:7" x14ac:dyDescent="0.25">
      <c r="A392" s="208"/>
      <c r="B392" s="208"/>
      <c r="C392" s="208"/>
      <c r="D392" s="208"/>
      <c r="E392" s="208"/>
      <c r="F392" s="125"/>
      <c r="G392" s="207"/>
    </row>
    <row r="393" spans="1:7" x14ac:dyDescent="0.25">
      <c r="A393" s="208"/>
      <c r="B393" s="208"/>
      <c r="C393" s="208"/>
      <c r="D393" s="208"/>
      <c r="E393" s="208"/>
      <c r="F393" s="125"/>
      <c r="G393" s="207"/>
    </row>
    <row r="394" spans="1:7" x14ac:dyDescent="0.25">
      <c r="A394" s="208"/>
      <c r="B394" s="208"/>
      <c r="C394" s="208"/>
      <c r="D394" s="208"/>
      <c r="E394" s="208"/>
      <c r="F394" s="125"/>
      <c r="G394" s="207"/>
    </row>
    <row r="395" spans="1:7" x14ac:dyDescent="0.25">
      <c r="A395" s="208"/>
      <c r="B395" s="208"/>
      <c r="C395" s="208"/>
      <c r="D395" s="208"/>
      <c r="E395" s="208"/>
      <c r="F395" s="125"/>
      <c r="G395" s="207"/>
    </row>
    <row r="396" spans="1:7" x14ac:dyDescent="0.25">
      <c r="A396" s="208"/>
      <c r="B396" s="208"/>
      <c r="C396" s="208"/>
      <c r="D396" s="208"/>
      <c r="E396" s="208"/>
      <c r="F396" s="125"/>
      <c r="G396" s="207"/>
    </row>
    <row r="397" spans="1:7" x14ac:dyDescent="0.25">
      <c r="A397" s="208"/>
      <c r="B397" s="208"/>
      <c r="C397" s="208"/>
      <c r="D397" s="208"/>
      <c r="E397" s="208"/>
      <c r="F397" s="125"/>
      <c r="G397" s="207"/>
    </row>
    <row r="398" spans="1:7" x14ac:dyDescent="0.25">
      <c r="A398" s="208"/>
      <c r="B398" s="208"/>
      <c r="C398" s="208"/>
      <c r="D398" s="208"/>
      <c r="E398" s="208"/>
      <c r="F398" s="125"/>
      <c r="G398" s="207"/>
    </row>
    <row r="399" spans="1:7" x14ac:dyDescent="0.25">
      <c r="A399" s="208"/>
      <c r="B399" s="208"/>
      <c r="C399" s="208"/>
      <c r="D399" s="208"/>
      <c r="E399" s="208"/>
      <c r="F399" s="125"/>
      <c r="G399" s="207"/>
    </row>
    <row r="400" spans="1:7" x14ac:dyDescent="0.25">
      <c r="A400" s="208"/>
      <c r="B400" s="208"/>
      <c r="C400" s="208"/>
      <c r="D400" s="208"/>
      <c r="E400" s="208"/>
      <c r="F400" s="125"/>
      <c r="G400" s="207"/>
    </row>
    <row r="401" spans="1:7" x14ac:dyDescent="0.25">
      <c r="A401" s="208"/>
      <c r="B401" s="208"/>
      <c r="C401" s="208"/>
      <c r="D401" s="208"/>
      <c r="E401" s="208"/>
      <c r="F401" s="125"/>
      <c r="G401" s="207"/>
    </row>
    <row r="402" spans="1:7" x14ac:dyDescent="0.25">
      <c r="A402" s="208"/>
      <c r="B402" s="208"/>
      <c r="C402" s="208"/>
      <c r="D402" s="208"/>
      <c r="E402" s="208"/>
      <c r="F402" s="125"/>
      <c r="G402" s="207"/>
    </row>
    <row r="403" spans="1:7" x14ac:dyDescent="0.25">
      <c r="A403" s="208"/>
      <c r="B403" s="208"/>
      <c r="C403" s="208"/>
      <c r="D403" s="208"/>
      <c r="E403" s="208"/>
      <c r="F403" s="125"/>
      <c r="G403" s="207"/>
    </row>
    <row r="404" spans="1:7" x14ac:dyDescent="0.25">
      <c r="A404" s="208"/>
      <c r="B404" s="208"/>
      <c r="C404" s="208"/>
      <c r="D404" s="208"/>
      <c r="E404" s="208"/>
      <c r="F404" s="125"/>
      <c r="G404" s="207"/>
    </row>
    <row r="405" spans="1:7" x14ac:dyDescent="0.25">
      <c r="A405" s="208"/>
      <c r="B405" s="208"/>
      <c r="C405" s="208"/>
      <c r="D405" s="208"/>
      <c r="E405" s="208"/>
      <c r="F405" s="125"/>
      <c r="G405" s="207"/>
    </row>
    <row r="406" spans="1:7" x14ac:dyDescent="0.25">
      <c r="A406" s="208"/>
      <c r="B406" s="208"/>
      <c r="C406" s="208"/>
      <c r="D406" s="208"/>
      <c r="E406" s="208"/>
      <c r="F406" s="125"/>
      <c r="G406" s="207"/>
    </row>
    <row r="407" spans="1:7" x14ac:dyDescent="0.25">
      <c r="A407" s="208"/>
      <c r="B407" s="208"/>
      <c r="C407" s="208"/>
      <c r="D407" s="208"/>
      <c r="E407" s="208"/>
      <c r="F407" s="125"/>
      <c r="G407" s="207"/>
    </row>
    <row r="408" spans="1:7" x14ac:dyDescent="0.25">
      <c r="A408" s="208"/>
      <c r="B408" s="208"/>
      <c r="C408" s="208"/>
      <c r="D408" s="208"/>
      <c r="E408" s="208"/>
      <c r="F408" s="125"/>
      <c r="G408" s="207"/>
    </row>
    <row r="409" spans="1:7" x14ac:dyDescent="0.25">
      <c r="A409" s="208"/>
      <c r="B409" s="208"/>
      <c r="C409" s="208"/>
      <c r="D409" s="208"/>
      <c r="E409" s="208"/>
      <c r="F409" s="125"/>
      <c r="G409" s="207"/>
    </row>
    <row r="410" spans="1:7" x14ac:dyDescent="0.25">
      <c r="A410" s="208"/>
      <c r="B410" s="208"/>
      <c r="C410" s="208"/>
      <c r="D410" s="208"/>
      <c r="E410" s="208"/>
      <c r="F410" s="125"/>
      <c r="G410" s="207"/>
    </row>
    <row r="411" spans="1:7" x14ac:dyDescent="0.25">
      <c r="A411" s="208"/>
      <c r="B411" s="208"/>
      <c r="C411" s="208"/>
      <c r="D411" s="208"/>
      <c r="E411" s="208"/>
      <c r="F411" s="125"/>
      <c r="G411" s="207"/>
    </row>
    <row r="412" spans="1:7" x14ac:dyDescent="0.25">
      <c r="A412" s="208"/>
      <c r="B412" s="208"/>
      <c r="C412" s="208"/>
      <c r="D412" s="208"/>
      <c r="E412" s="208"/>
      <c r="F412" s="125"/>
      <c r="G412" s="207"/>
    </row>
    <row r="413" spans="1:7" x14ac:dyDescent="0.25">
      <c r="A413" s="208"/>
      <c r="B413" s="208"/>
      <c r="C413" s="208"/>
      <c r="D413" s="208"/>
      <c r="E413" s="208"/>
      <c r="F413" s="125"/>
      <c r="G413" s="207"/>
    </row>
    <row r="414" spans="1:7" x14ac:dyDescent="0.25">
      <c r="A414" s="208"/>
      <c r="B414" s="208"/>
      <c r="C414" s="208"/>
      <c r="D414" s="208"/>
      <c r="E414" s="208"/>
      <c r="F414" s="125"/>
      <c r="G414" s="207"/>
    </row>
    <row r="415" spans="1:7" x14ac:dyDescent="0.25">
      <c r="A415" s="208"/>
      <c r="B415" s="208"/>
      <c r="C415" s="208"/>
      <c r="D415" s="208"/>
      <c r="E415" s="208"/>
      <c r="F415" s="125"/>
      <c r="G415" s="207"/>
    </row>
    <row r="416" spans="1:7" x14ac:dyDescent="0.25">
      <c r="A416" s="208"/>
      <c r="B416" s="208"/>
      <c r="C416" s="208"/>
      <c r="D416" s="208"/>
      <c r="E416" s="208"/>
      <c r="F416" s="125"/>
      <c r="G416" s="207"/>
    </row>
    <row r="417" spans="1:7" x14ac:dyDescent="0.25">
      <c r="A417" s="208"/>
      <c r="B417" s="208"/>
      <c r="C417" s="208"/>
      <c r="D417" s="208"/>
      <c r="E417" s="208"/>
      <c r="F417" s="125"/>
      <c r="G417" s="207"/>
    </row>
    <row r="418" spans="1:7" x14ac:dyDescent="0.25">
      <c r="A418" s="208"/>
      <c r="B418" s="208"/>
      <c r="C418" s="208"/>
      <c r="D418" s="208"/>
      <c r="E418" s="208"/>
      <c r="F418" s="125"/>
      <c r="G418" s="207"/>
    </row>
    <row r="419" spans="1:7" x14ac:dyDescent="0.25">
      <c r="A419" s="208"/>
      <c r="B419" s="208"/>
      <c r="C419" s="208"/>
      <c r="D419" s="208"/>
      <c r="E419" s="208"/>
      <c r="F419" s="125"/>
      <c r="G419" s="207"/>
    </row>
    <row r="420" spans="1:7" x14ac:dyDescent="0.25">
      <c r="A420" s="208"/>
      <c r="B420" s="208"/>
      <c r="C420" s="208"/>
      <c r="D420" s="208"/>
      <c r="E420" s="208"/>
      <c r="F420" s="125"/>
      <c r="G420" s="207"/>
    </row>
    <row r="421" spans="1:7" x14ac:dyDescent="0.25">
      <c r="A421" s="208"/>
      <c r="B421" s="208"/>
      <c r="C421" s="208"/>
      <c r="D421" s="208"/>
      <c r="E421" s="208"/>
      <c r="F421" s="125"/>
      <c r="G421" s="207"/>
    </row>
    <row r="422" spans="1:7" x14ac:dyDescent="0.25">
      <c r="A422" s="208"/>
      <c r="B422" s="208"/>
      <c r="C422" s="208"/>
      <c r="D422" s="208"/>
      <c r="E422" s="208"/>
      <c r="F422" s="125"/>
      <c r="G422" s="207"/>
    </row>
    <row r="423" spans="1:7" x14ac:dyDescent="0.25">
      <c r="A423" s="208"/>
      <c r="B423" s="208"/>
      <c r="C423" s="208"/>
      <c r="D423" s="208"/>
      <c r="E423" s="208"/>
      <c r="F423" s="125"/>
      <c r="G423" s="207"/>
    </row>
    <row r="424" spans="1:7" x14ac:dyDescent="0.25">
      <c r="A424" s="208"/>
      <c r="B424" s="208"/>
      <c r="C424" s="208"/>
      <c r="D424" s="208"/>
      <c r="E424" s="208"/>
      <c r="F424" s="125"/>
      <c r="G424" s="207"/>
    </row>
    <row r="425" spans="1:7" x14ac:dyDescent="0.25">
      <c r="A425" s="208"/>
      <c r="B425" s="208"/>
      <c r="C425" s="208"/>
      <c r="D425" s="208"/>
      <c r="E425" s="208"/>
      <c r="F425" s="125"/>
      <c r="G425" s="207"/>
    </row>
    <row r="426" spans="1:7" x14ac:dyDescent="0.25">
      <c r="A426" s="208"/>
      <c r="B426" s="208"/>
      <c r="C426" s="208"/>
      <c r="D426" s="208"/>
      <c r="E426" s="208"/>
      <c r="F426" s="125"/>
      <c r="G426" s="207"/>
    </row>
    <row r="427" spans="1:7" x14ac:dyDescent="0.25">
      <c r="A427" s="208"/>
      <c r="B427" s="208"/>
      <c r="C427" s="208"/>
      <c r="D427" s="208"/>
      <c r="E427" s="208"/>
      <c r="F427" s="125"/>
      <c r="G427" s="207"/>
    </row>
    <row r="428" spans="1:7" x14ac:dyDescent="0.25">
      <c r="A428" s="208"/>
      <c r="B428" s="208"/>
      <c r="C428" s="208"/>
      <c r="D428" s="208"/>
      <c r="E428" s="208"/>
      <c r="F428" s="125"/>
      <c r="G428" s="207"/>
    </row>
    <row r="429" spans="1:7" x14ac:dyDescent="0.25">
      <c r="A429" s="208"/>
      <c r="B429" s="208"/>
      <c r="C429" s="208"/>
      <c r="D429" s="208"/>
      <c r="E429" s="208"/>
      <c r="F429" s="125"/>
      <c r="G429" s="207"/>
    </row>
    <row r="430" spans="1:7" x14ac:dyDescent="0.25">
      <c r="A430" s="208"/>
      <c r="B430" s="208"/>
      <c r="C430" s="208"/>
      <c r="D430" s="208"/>
      <c r="E430" s="208"/>
      <c r="F430" s="125"/>
      <c r="G430" s="207"/>
    </row>
    <row r="431" spans="1:7" x14ac:dyDescent="0.25">
      <c r="A431" s="208"/>
      <c r="B431" s="208"/>
      <c r="C431" s="208"/>
      <c r="D431" s="208"/>
      <c r="E431" s="208"/>
      <c r="F431" s="125"/>
      <c r="G431" s="207"/>
    </row>
    <row r="432" spans="1:7" x14ac:dyDescent="0.25">
      <c r="A432" s="208"/>
      <c r="B432" s="208"/>
      <c r="C432" s="208"/>
      <c r="D432" s="208"/>
      <c r="E432" s="208"/>
      <c r="F432" s="125"/>
      <c r="G432" s="207"/>
    </row>
    <row r="433" spans="1:7" x14ac:dyDescent="0.25">
      <c r="A433" s="208"/>
      <c r="B433" s="208"/>
      <c r="C433" s="208"/>
      <c r="D433" s="208"/>
      <c r="E433" s="208"/>
      <c r="F433" s="125"/>
      <c r="G433" s="207"/>
    </row>
    <row r="434" spans="1:7" x14ac:dyDescent="0.25">
      <c r="A434" s="208"/>
      <c r="B434" s="208"/>
      <c r="C434" s="208"/>
      <c r="D434" s="208"/>
      <c r="E434" s="208"/>
      <c r="F434" s="125"/>
      <c r="G434" s="207"/>
    </row>
    <row r="435" spans="1:7" x14ac:dyDescent="0.25">
      <c r="A435" s="208"/>
      <c r="B435" s="208"/>
      <c r="C435" s="208"/>
      <c r="D435" s="208"/>
      <c r="E435" s="208"/>
      <c r="F435" s="125"/>
      <c r="G435" s="207"/>
    </row>
    <row r="436" spans="1:7" x14ac:dyDescent="0.25">
      <c r="A436" s="208"/>
      <c r="B436" s="208"/>
      <c r="C436" s="208"/>
      <c r="D436" s="208"/>
      <c r="E436" s="208"/>
      <c r="F436" s="125"/>
      <c r="G436" s="207"/>
    </row>
    <row r="437" spans="1:7" x14ac:dyDescent="0.25">
      <c r="A437" s="208"/>
      <c r="B437" s="208"/>
      <c r="C437" s="208"/>
      <c r="D437" s="208"/>
      <c r="E437" s="208"/>
      <c r="F437" s="125"/>
      <c r="G437" s="207"/>
    </row>
    <row r="438" spans="1:7" x14ac:dyDescent="0.25">
      <c r="A438" s="208"/>
      <c r="B438" s="208"/>
      <c r="C438" s="208"/>
      <c r="D438" s="208"/>
      <c r="E438" s="208"/>
      <c r="F438" s="125"/>
      <c r="G438" s="207"/>
    </row>
    <row r="439" spans="1:7" x14ac:dyDescent="0.25">
      <c r="A439" s="208"/>
      <c r="B439" s="208"/>
      <c r="C439" s="208"/>
      <c r="D439" s="208"/>
      <c r="E439" s="208"/>
      <c r="F439" s="125"/>
      <c r="G439" s="207"/>
    </row>
    <row r="440" spans="1:7" x14ac:dyDescent="0.25">
      <c r="A440" s="208"/>
      <c r="B440" s="208"/>
      <c r="C440" s="208"/>
      <c r="D440" s="208"/>
      <c r="E440" s="208"/>
      <c r="F440" s="125"/>
      <c r="G440" s="207"/>
    </row>
    <row r="441" spans="1:7" x14ac:dyDescent="0.25">
      <c r="A441" s="208"/>
      <c r="B441" s="208"/>
      <c r="C441" s="208"/>
      <c r="D441" s="208"/>
      <c r="E441" s="208"/>
      <c r="F441" s="125"/>
      <c r="G441" s="207"/>
    </row>
    <row r="442" spans="1:7" x14ac:dyDescent="0.25">
      <c r="A442" s="208"/>
      <c r="B442" s="208"/>
      <c r="C442" s="208"/>
      <c r="D442" s="208"/>
      <c r="E442" s="208"/>
      <c r="F442" s="125"/>
      <c r="G442" s="207"/>
    </row>
    <row r="443" spans="1:7" x14ac:dyDescent="0.25">
      <c r="A443" s="208"/>
      <c r="B443" s="208"/>
      <c r="C443" s="208"/>
      <c r="D443" s="208"/>
      <c r="E443" s="208"/>
      <c r="F443" s="125"/>
      <c r="G443" s="207"/>
    </row>
    <row r="444" spans="1:7" x14ac:dyDescent="0.25">
      <c r="A444" s="208"/>
      <c r="B444" s="208"/>
      <c r="C444" s="208"/>
      <c r="D444" s="208"/>
      <c r="E444" s="208"/>
      <c r="F444" s="125"/>
      <c r="G444" s="207"/>
    </row>
    <row r="445" spans="1:7" x14ac:dyDescent="0.25">
      <c r="A445" s="208"/>
      <c r="B445" s="208"/>
      <c r="C445" s="208"/>
      <c r="D445" s="208"/>
      <c r="E445" s="208"/>
      <c r="F445" s="125"/>
      <c r="G445" s="207"/>
    </row>
    <row r="446" spans="1:7" x14ac:dyDescent="0.25">
      <c r="A446" s="208"/>
      <c r="B446" s="208"/>
      <c r="C446" s="208"/>
      <c r="D446" s="208"/>
      <c r="E446" s="208"/>
      <c r="F446" s="125"/>
      <c r="G446" s="207"/>
    </row>
    <row r="447" spans="1:7" x14ac:dyDescent="0.25">
      <c r="A447" s="208"/>
      <c r="B447" s="208"/>
      <c r="C447" s="208"/>
      <c r="D447" s="208"/>
      <c r="E447" s="208"/>
      <c r="F447" s="125"/>
      <c r="G447" s="207"/>
    </row>
    <row r="448" spans="1:7" x14ac:dyDescent="0.25">
      <c r="A448" s="208"/>
      <c r="B448" s="208"/>
      <c r="C448" s="208"/>
      <c r="D448" s="208"/>
      <c r="E448" s="208"/>
      <c r="F448" s="125"/>
      <c r="G448" s="207"/>
    </row>
    <row r="449" spans="1:7" x14ac:dyDescent="0.25">
      <c r="A449" s="208"/>
      <c r="B449" s="208"/>
      <c r="C449" s="208"/>
      <c r="D449" s="208"/>
      <c r="E449" s="208"/>
      <c r="F449" s="125"/>
      <c r="G449" s="207"/>
    </row>
    <row r="450" spans="1:7" x14ac:dyDescent="0.25">
      <c r="A450" s="208"/>
      <c r="B450" s="208"/>
      <c r="C450" s="208"/>
      <c r="D450" s="208"/>
      <c r="E450" s="208"/>
      <c r="F450" s="125"/>
      <c r="G450" s="207"/>
    </row>
    <row r="451" spans="1:7" x14ac:dyDescent="0.25">
      <c r="A451" s="208"/>
      <c r="B451" s="208"/>
      <c r="C451" s="208"/>
      <c r="D451" s="208"/>
      <c r="E451" s="208"/>
      <c r="F451" s="125"/>
      <c r="G451" s="207"/>
    </row>
    <row r="452" spans="1:7" x14ac:dyDescent="0.25">
      <c r="A452" s="208"/>
      <c r="B452" s="208"/>
      <c r="C452" s="208"/>
      <c r="D452" s="208"/>
      <c r="E452" s="208"/>
      <c r="F452" s="125"/>
      <c r="G452" s="207"/>
    </row>
    <row r="453" spans="1:7" x14ac:dyDescent="0.25">
      <c r="A453" s="208"/>
      <c r="B453" s="208"/>
      <c r="C453" s="208"/>
      <c r="D453" s="208"/>
      <c r="E453" s="208"/>
      <c r="F453" s="125"/>
      <c r="G453" s="207"/>
    </row>
    <row r="454" spans="1:7" x14ac:dyDescent="0.25">
      <c r="A454" s="208"/>
      <c r="B454" s="208"/>
      <c r="C454" s="208"/>
      <c r="D454" s="208"/>
      <c r="E454" s="208"/>
      <c r="F454" s="125"/>
      <c r="G454" s="207"/>
    </row>
    <row r="455" spans="1:7" x14ac:dyDescent="0.25">
      <c r="A455" s="208"/>
      <c r="B455" s="208"/>
      <c r="C455" s="208"/>
      <c r="D455" s="208"/>
      <c r="E455" s="208"/>
      <c r="F455" s="125"/>
      <c r="G455" s="207"/>
    </row>
    <row r="456" spans="1:7" x14ac:dyDescent="0.25">
      <c r="A456" s="208"/>
      <c r="B456" s="208"/>
      <c r="C456" s="208"/>
      <c r="D456" s="208"/>
      <c r="E456" s="208"/>
      <c r="F456" s="125"/>
      <c r="G456" s="207"/>
    </row>
    <row r="457" spans="1:7" x14ac:dyDescent="0.25">
      <c r="A457" s="208"/>
      <c r="B457" s="208"/>
      <c r="C457" s="208"/>
      <c r="D457" s="208"/>
      <c r="E457" s="208"/>
      <c r="F457" s="125"/>
      <c r="G457" s="207"/>
    </row>
    <row r="458" spans="1:7" x14ac:dyDescent="0.25">
      <c r="A458" s="208"/>
      <c r="B458" s="208"/>
      <c r="C458" s="208"/>
      <c r="D458" s="208"/>
      <c r="E458" s="208"/>
      <c r="F458" s="125"/>
      <c r="G458" s="207"/>
    </row>
    <row r="459" spans="1:7" x14ac:dyDescent="0.25">
      <c r="A459" s="208"/>
      <c r="B459" s="208"/>
      <c r="C459" s="208"/>
      <c r="D459" s="208"/>
      <c r="E459" s="208"/>
      <c r="F459" s="125"/>
      <c r="G459" s="207"/>
    </row>
    <row r="460" spans="1:7" x14ac:dyDescent="0.25">
      <c r="A460" s="208"/>
      <c r="B460" s="208"/>
      <c r="C460" s="208"/>
      <c r="D460" s="208"/>
      <c r="E460" s="208"/>
      <c r="F460" s="125"/>
      <c r="G460" s="207"/>
    </row>
    <row r="461" spans="1:7" x14ac:dyDescent="0.25">
      <c r="A461" s="208"/>
      <c r="B461" s="208"/>
      <c r="C461" s="208"/>
      <c r="D461" s="208"/>
      <c r="E461" s="208"/>
      <c r="F461" s="125"/>
      <c r="G461" s="207"/>
    </row>
    <row r="462" spans="1:7" x14ac:dyDescent="0.25">
      <c r="A462" s="208"/>
      <c r="B462" s="208"/>
      <c r="C462" s="208"/>
      <c r="D462" s="208"/>
      <c r="E462" s="208"/>
      <c r="F462" s="125"/>
      <c r="G462" s="207"/>
    </row>
    <row r="463" spans="1:7" x14ac:dyDescent="0.25">
      <c r="A463" s="208"/>
      <c r="B463" s="208"/>
      <c r="C463" s="208"/>
      <c r="D463" s="208"/>
      <c r="E463" s="208"/>
      <c r="F463" s="125"/>
      <c r="G463" s="207"/>
    </row>
    <row r="464" spans="1:7" x14ac:dyDescent="0.25">
      <c r="A464" s="208"/>
      <c r="B464" s="208"/>
      <c r="C464" s="208"/>
      <c r="D464" s="208"/>
      <c r="E464" s="208"/>
      <c r="F464" s="125"/>
      <c r="G464" s="207"/>
    </row>
    <row r="465" spans="1:7" x14ac:dyDescent="0.25">
      <c r="A465" s="208"/>
      <c r="B465" s="208"/>
      <c r="C465" s="208"/>
      <c r="D465" s="208"/>
      <c r="E465" s="208"/>
      <c r="F465" s="125"/>
      <c r="G465" s="207"/>
    </row>
    <row r="466" spans="1:7" x14ac:dyDescent="0.25">
      <c r="A466" s="208"/>
      <c r="B466" s="208"/>
      <c r="C466" s="208"/>
      <c r="D466" s="208"/>
      <c r="E466" s="208"/>
      <c r="F466" s="125"/>
      <c r="G466" s="207"/>
    </row>
    <row r="467" spans="1:7" x14ac:dyDescent="0.25">
      <c r="A467" s="208"/>
      <c r="B467" s="208"/>
      <c r="C467" s="208"/>
      <c r="D467" s="208"/>
      <c r="E467" s="208"/>
      <c r="F467" s="125"/>
      <c r="G467" s="207"/>
    </row>
    <row r="468" spans="1:7" x14ac:dyDescent="0.25">
      <c r="A468" s="208"/>
      <c r="B468" s="208"/>
      <c r="C468" s="208"/>
      <c r="D468" s="208"/>
      <c r="E468" s="208"/>
      <c r="F468" s="125"/>
      <c r="G468" s="207"/>
    </row>
    <row r="469" spans="1:7" x14ac:dyDescent="0.25">
      <c r="A469" s="208"/>
      <c r="B469" s="208"/>
      <c r="C469" s="208"/>
      <c r="D469" s="208"/>
      <c r="E469" s="208"/>
      <c r="F469" s="125"/>
      <c r="G469" s="207"/>
    </row>
    <row r="470" spans="1:7" x14ac:dyDescent="0.25">
      <c r="A470" s="208"/>
      <c r="B470" s="208"/>
      <c r="C470" s="208"/>
      <c r="D470" s="208"/>
      <c r="E470" s="208"/>
      <c r="F470" s="125"/>
      <c r="G470" s="207"/>
    </row>
    <row r="471" spans="1:7" x14ac:dyDescent="0.25">
      <c r="A471" s="208"/>
      <c r="B471" s="208"/>
      <c r="C471" s="208"/>
      <c r="D471" s="208"/>
      <c r="E471" s="208"/>
      <c r="F471" s="125"/>
      <c r="G471" s="207"/>
    </row>
    <row r="472" spans="1:7" x14ac:dyDescent="0.25">
      <c r="A472" s="208"/>
      <c r="B472" s="208"/>
      <c r="C472" s="208"/>
      <c r="D472" s="208"/>
      <c r="E472" s="208"/>
      <c r="F472" s="125"/>
      <c r="G472" s="207"/>
    </row>
    <row r="473" spans="1:7" x14ac:dyDescent="0.25">
      <c r="A473" s="208"/>
      <c r="B473" s="208"/>
      <c r="C473" s="208"/>
      <c r="D473" s="208"/>
      <c r="E473" s="208"/>
      <c r="F473" s="125"/>
      <c r="G473" s="207"/>
    </row>
    <row r="474" spans="1:7" x14ac:dyDescent="0.25">
      <c r="A474" s="208"/>
      <c r="B474" s="208"/>
      <c r="C474" s="208"/>
      <c r="D474" s="208"/>
      <c r="E474" s="208"/>
      <c r="F474" s="125"/>
      <c r="G474" s="207"/>
    </row>
    <row r="475" spans="1:7" x14ac:dyDescent="0.25">
      <c r="A475" s="208"/>
      <c r="B475" s="208"/>
      <c r="C475" s="208"/>
      <c r="D475" s="208"/>
      <c r="E475" s="208"/>
      <c r="F475" s="125"/>
      <c r="G475" s="207"/>
    </row>
    <row r="476" spans="1:7" x14ac:dyDescent="0.25">
      <c r="A476" s="208"/>
      <c r="B476" s="208"/>
      <c r="C476" s="208"/>
      <c r="D476" s="208"/>
      <c r="E476" s="208"/>
      <c r="F476" s="125"/>
      <c r="G476" s="207"/>
    </row>
    <row r="477" spans="1:7" x14ac:dyDescent="0.25">
      <c r="A477" s="208"/>
      <c r="B477" s="208"/>
      <c r="C477" s="208"/>
      <c r="D477" s="208"/>
      <c r="E477" s="208"/>
      <c r="F477" s="125"/>
      <c r="G477" s="207"/>
    </row>
    <row r="478" spans="1:7" x14ac:dyDescent="0.25">
      <c r="A478" s="208"/>
      <c r="B478" s="208"/>
      <c r="C478" s="208"/>
      <c r="D478" s="208"/>
      <c r="E478" s="208"/>
      <c r="F478" s="125"/>
      <c r="G478" s="207"/>
    </row>
    <row r="479" spans="1:7" x14ac:dyDescent="0.25">
      <c r="A479" s="208"/>
      <c r="B479" s="208"/>
      <c r="C479" s="208"/>
      <c r="D479" s="208"/>
      <c r="E479" s="208"/>
      <c r="F479" s="125"/>
      <c r="G479" s="207"/>
    </row>
    <row r="480" spans="1:7" x14ac:dyDescent="0.25">
      <c r="A480" s="208"/>
      <c r="B480" s="208"/>
      <c r="C480" s="208"/>
      <c r="D480" s="208"/>
      <c r="E480" s="208"/>
      <c r="F480" s="125"/>
      <c r="G480" s="207"/>
    </row>
    <row r="481" spans="1:7" x14ac:dyDescent="0.25">
      <c r="A481" s="208"/>
      <c r="B481" s="208"/>
      <c r="C481" s="208"/>
      <c r="D481" s="208"/>
      <c r="E481" s="208"/>
      <c r="F481" s="125"/>
      <c r="G481" s="207"/>
    </row>
    <row r="482" spans="1:7" x14ac:dyDescent="0.25">
      <c r="A482" s="208"/>
      <c r="B482" s="208"/>
      <c r="C482" s="208"/>
      <c r="D482" s="208"/>
      <c r="E482" s="208"/>
      <c r="F482" s="125"/>
      <c r="G482" s="207"/>
    </row>
    <row r="483" spans="1:7" x14ac:dyDescent="0.25">
      <c r="A483" s="208"/>
      <c r="B483" s="208"/>
      <c r="C483" s="208"/>
      <c r="D483" s="208"/>
      <c r="E483" s="208"/>
      <c r="F483" s="125"/>
      <c r="G483" s="207"/>
    </row>
    <row r="484" spans="1:7" x14ac:dyDescent="0.25">
      <c r="A484" s="208"/>
      <c r="B484" s="208"/>
      <c r="C484" s="208"/>
      <c r="D484" s="208"/>
      <c r="E484" s="208"/>
      <c r="F484" s="125"/>
      <c r="G484" s="207"/>
    </row>
    <row r="485" spans="1:7" x14ac:dyDescent="0.25">
      <c r="A485" s="208"/>
      <c r="B485" s="208"/>
      <c r="C485" s="208"/>
      <c r="D485" s="208"/>
      <c r="E485" s="208"/>
      <c r="F485" s="125"/>
      <c r="G485" s="207"/>
    </row>
    <row r="486" spans="1:7" x14ac:dyDescent="0.25">
      <c r="A486" s="208"/>
      <c r="B486" s="208"/>
      <c r="C486" s="208"/>
      <c r="D486" s="208"/>
      <c r="E486" s="208"/>
      <c r="F486" s="125"/>
      <c r="G486" s="207"/>
    </row>
    <row r="487" spans="1:7" x14ac:dyDescent="0.25">
      <c r="A487" s="208"/>
      <c r="B487" s="208"/>
      <c r="C487" s="208"/>
      <c r="D487" s="208"/>
      <c r="E487" s="208"/>
      <c r="F487" s="125"/>
      <c r="G487" s="207"/>
    </row>
    <row r="488" spans="1:7" x14ac:dyDescent="0.25">
      <c r="A488" s="208"/>
      <c r="B488" s="208"/>
      <c r="C488" s="208"/>
      <c r="D488" s="208"/>
      <c r="E488" s="208"/>
      <c r="F488" s="125"/>
      <c r="G488" s="207"/>
    </row>
    <row r="489" spans="1:7" x14ac:dyDescent="0.25">
      <c r="A489" s="208"/>
      <c r="B489" s="208"/>
      <c r="C489" s="208"/>
      <c r="D489" s="208"/>
      <c r="E489" s="208"/>
      <c r="F489" s="125"/>
      <c r="G489" s="207"/>
    </row>
    <row r="490" spans="1:7" x14ac:dyDescent="0.25">
      <c r="A490" s="208"/>
      <c r="B490" s="208"/>
      <c r="C490" s="208"/>
      <c r="D490" s="208"/>
      <c r="E490" s="208"/>
      <c r="F490" s="125"/>
      <c r="G490" s="207"/>
    </row>
    <row r="491" spans="1:7" x14ac:dyDescent="0.25">
      <c r="A491" s="208"/>
      <c r="B491" s="208"/>
      <c r="C491" s="208"/>
      <c r="D491" s="208"/>
      <c r="E491" s="208"/>
      <c r="F491" s="125"/>
      <c r="G491" s="207"/>
    </row>
    <row r="492" spans="1:7" x14ac:dyDescent="0.25">
      <c r="A492" s="208"/>
      <c r="B492" s="208"/>
      <c r="C492" s="208"/>
      <c r="D492" s="208"/>
      <c r="E492" s="208"/>
      <c r="F492" s="125"/>
      <c r="G492" s="207"/>
    </row>
    <row r="493" spans="1:7" x14ac:dyDescent="0.25">
      <c r="A493" s="208"/>
      <c r="B493" s="208"/>
      <c r="C493" s="208"/>
      <c r="D493" s="208"/>
      <c r="E493" s="208"/>
      <c r="F493" s="125"/>
      <c r="G493" s="207"/>
    </row>
    <row r="494" spans="1:7" x14ac:dyDescent="0.25">
      <c r="A494" s="208"/>
      <c r="B494" s="208"/>
      <c r="C494" s="208"/>
      <c r="D494" s="208"/>
      <c r="E494" s="208"/>
      <c r="F494" s="125"/>
      <c r="G494" s="207"/>
    </row>
    <row r="495" spans="1:7" x14ac:dyDescent="0.25">
      <c r="A495" s="208"/>
      <c r="B495" s="208"/>
      <c r="C495" s="208"/>
      <c r="D495" s="208"/>
      <c r="E495" s="208"/>
      <c r="F495" s="125"/>
      <c r="G495" s="207"/>
    </row>
    <row r="496" spans="1:7" x14ac:dyDescent="0.25">
      <c r="A496" s="208"/>
      <c r="B496" s="208"/>
      <c r="C496" s="208"/>
      <c r="D496" s="208"/>
      <c r="E496" s="208"/>
      <c r="F496" s="125"/>
      <c r="G496" s="207"/>
    </row>
    <row r="497" spans="1:7" x14ac:dyDescent="0.25">
      <c r="A497" s="208"/>
      <c r="B497" s="208"/>
      <c r="C497" s="208"/>
      <c r="D497" s="208"/>
      <c r="E497" s="208"/>
      <c r="F497" s="125"/>
      <c r="G497" s="207"/>
    </row>
    <row r="498" spans="1:7" x14ac:dyDescent="0.25">
      <c r="A498" s="208"/>
      <c r="B498" s="208"/>
      <c r="C498" s="208"/>
      <c r="D498" s="208"/>
      <c r="E498" s="208"/>
      <c r="F498" s="125"/>
      <c r="G498" s="207"/>
    </row>
    <row r="499" spans="1:7" x14ac:dyDescent="0.25">
      <c r="A499" s="208"/>
      <c r="B499" s="208"/>
      <c r="C499" s="208"/>
      <c r="D499" s="208"/>
      <c r="E499" s="208"/>
      <c r="F499" s="125"/>
      <c r="G499" s="207"/>
    </row>
    <row r="500" spans="1:7" x14ac:dyDescent="0.25">
      <c r="A500" s="208"/>
      <c r="B500" s="208"/>
      <c r="C500" s="208"/>
      <c r="D500" s="208"/>
      <c r="E500" s="208"/>
      <c r="F500" s="125"/>
      <c r="G500" s="207"/>
    </row>
    <row r="501" spans="1:7" x14ac:dyDescent="0.25">
      <c r="A501" s="208"/>
      <c r="B501" s="208"/>
      <c r="C501" s="208"/>
      <c r="D501" s="208"/>
      <c r="E501" s="208"/>
      <c r="F501" s="125"/>
      <c r="G501" s="207"/>
    </row>
    <row r="502" spans="1:7" x14ac:dyDescent="0.25">
      <c r="A502" s="208"/>
      <c r="B502" s="208"/>
      <c r="C502" s="208"/>
      <c r="D502" s="208"/>
      <c r="E502" s="208"/>
      <c r="F502" s="125"/>
      <c r="G502" s="207"/>
    </row>
    <row r="503" spans="1:7" x14ac:dyDescent="0.25">
      <c r="A503" s="208"/>
      <c r="B503" s="208"/>
      <c r="C503" s="208"/>
      <c r="D503" s="208"/>
      <c r="E503" s="208"/>
      <c r="F503" s="125"/>
      <c r="G503" s="207"/>
    </row>
    <row r="504" spans="1:7" x14ac:dyDescent="0.25">
      <c r="A504" s="208"/>
      <c r="B504" s="208"/>
      <c r="C504" s="208"/>
      <c r="D504" s="208"/>
      <c r="E504" s="208"/>
      <c r="F504" s="125"/>
      <c r="G504" s="207"/>
    </row>
    <row r="505" spans="1:7" x14ac:dyDescent="0.25">
      <c r="A505" s="208"/>
      <c r="B505" s="208"/>
      <c r="C505" s="208"/>
      <c r="D505" s="208"/>
      <c r="E505" s="208"/>
      <c r="F505" s="125"/>
      <c r="G505" s="207"/>
    </row>
    <row r="506" spans="1:7" x14ac:dyDescent="0.25">
      <c r="A506" s="208"/>
      <c r="B506" s="208"/>
      <c r="C506" s="208"/>
      <c r="D506" s="208"/>
      <c r="E506" s="208"/>
      <c r="F506" s="125"/>
      <c r="G506" s="207"/>
    </row>
    <row r="507" spans="1:7" x14ac:dyDescent="0.25">
      <c r="A507" s="208"/>
      <c r="B507" s="208"/>
      <c r="C507" s="208"/>
      <c r="D507" s="208"/>
      <c r="E507" s="208"/>
      <c r="F507" s="125"/>
      <c r="G507" s="207"/>
    </row>
    <row r="508" spans="1:7" x14ac:dyDescent="0.25">
      <c r="A508" s="208"/>
      <c r="B508" s="208"/>
      <c r="C508" s="208"/>
      <c r="D508" s="208"/>
      <c r="E508" s="208"/>
      <c r="F508" s="125"/>
      <c r="G508" s="207"/>
    </row>
    <row r="509" spans="1:7" x14ac:dyDescent="0.25">
      <c r="A509" s="208"/>
      <c r="B509" s="208"/>
      <c r="C509" s="208"/>
      <c r="D509" s="208"/>
      <c r="E509" s="208"/>
      <c r="F509" s="125"/>
      <c r="G509" s="207"/>
    </row>
    <row r="510" spans="1:7" x14ac:dyDescent="0.25">
      <c r="A510" s="208"/>
      <c r="B510" s="208"/>
      <c r="C510" s="208"/>
      <c r="D510" s="208"/>
      <c r="E510" s="208"/>
      <c r="F510" s="125"/>
      <c r="G510" s="207"/>
    </row>
    <row r="511" spans="1:7" x14ac:dyDescent="0.25">
      <c r="A511" s="208"/>
      <c r="B511" s="208"/>
      <c r="C511" s="208"/>
      <c r="D511" s="208"/>
      <c r="E511" s="208"/>
      <c r="F511" s="125"/>
      <c r="G511" s="207"/>
    </row>
    <row r="512" spans="1:7" x14ac:dyDescent="0.25">
      <c r="A512" s="208"/>
      <c r="B512" s="208"/>
      <c r="C512" s="208"/>
      <c r="D512" s="208"/>
      <c r="E512" s="208"/>
      <c r="F512" s="125"/>
      <c r="G512" s="207"/>
    </row>
    <row r="513" spans="1:7" x14ac:dyDescent="0.25">
      <c r="A513" s="208"/>
      <c r="B513" s="208"/>
      <c r="C513" s="208"/>
      <c r="D513" s="208"/>
      <c r="E513" s="208"/>
      <c r="F513" s="125"/>
      <c r="G513" s="207"/>
    </row>
    <row r="514" spans="1:7" x14ac:dyDescent="0.25">
      <c r="A514" s="208"/>
      <c r="B514" s="208"/>
      <c r="C514" s="208"/>
      <c r="D514" s="208"/>
      <c r="E514" s="208"/>
      <c r="F514" s="125"/>
      <c r="G514" s="207"/>
    </row>
    <row r="515" spans="1:7" x14ac:dyDescent="0.25">
      <c r="A515" s="208"/>
      <c r="B515" s="208"/>
      <c r="C515" s="208"/>
      <c r="D515" s="208"/>
      <c r="E515" s="208"/>
      <c r="F515" s="125"/>
      <c r="G515" s="207"/>
    </row>
    <row r="516" spans="1:7" x14ac:dyDescent="0.25">
      <c r="A516" s="208"/>
      <c r="B516" s="208"/>
      <c r="C516" s="208"/>
      <c r="D516" s="208"/>
      <c r="E516" s="208"/>
      <c r="F516" s="125"/>
      <c r="G516" s="207"/>
    </row>
    <row r="517" spans="1:7" x14ac:dyDescent="0.25">
      <c r="A517" s="208"/>
      <c r="B517" s="208"/>
      <c r="C517" s="208"/>
      <c r="D517" s="208"/>
      <c r="E517" s="208"/>
      <c r="F517" s="125"/>
      <c r="G517" s="207"/>
    </row>
    <row r="518" spans="1:7" x14ac:dyDescent="0.25">
      <c r="A518" s="208"/>
      <c r="B518" s="208"/>
      <c r="C518" s="208"/>
      <c r="D518" s="208"/>
      <c r="E518" s="208"/>
      <c r="F518" s="125"/>
      <c r="G518" s="207"/>
    </row>
    <row r="519" spans="1:7" x14ac:dyDescent="0.25">
      <c r="A519" s="208"/>
      <c r="B519" s="208"/>
      <c r="C519" s="208"/>
      <c r="D519" s="208"/>
      <c r="E519" s="208"/>
      <c r="F519" s="125"/>
      <c r="G519" s="207"/>
    </row>
    <row r="520" spans="1:7" x14ac:dyDescent="0.25">
      <c r="A520" s="208"/>
      <c r="B520" s="208"/>
      <c r="C520" s="208"/>
      <c r="D520" s="208"/>
      <c r="E520" s="208"/>
      <c r="F520" s="125"/>
      <c r="G520" s="207"/>
    </row>
    <row r="521" spans="1:7" x14ac:dyDescent="0.25">
      <c r="A521" s="208"/>
      <c r="B521" s="208"/>
      <c r="C521" s="208"/>
      <c r="D521" s="208"/>
      <c r="E521" s="208"/>
      <c r="F521" s="125"/>
      <c r="G521" s="207"/>
    </row>
    <row r="522" spans="1:7" x14ac:dyDescent="0.25">
      <c r="A522" s="208"/>
      <c r="B522" s="208"/>
      <c r="C522" s="208"/>
      <c r="D522" s="208"/>
      <c r="E522" s="208"/>
      <c r="F522" s="125"/>
      <c r="G522" s="207"/>
    </row>
    <row r="523" spans="1:7" x14ac:dyDescent="0.25">
      <c r="A523" s="208"/>
      <c r="B523" s="208"/>
      <c r="C523" s="208"/>
      <c r="D523" s="208"/>
      <c r="E523" s="208"/>
      <c r="F523" s="125"/>
      <c r="G523" s="207"/>
    </row>
    <row r="524" spans="1:7" x14ac:dyDescent="0.25">
      <c r="A524" s="208"/>
      <c r="B524" s="208"/>
      <c r="C524" s="208"/>
      <c r="D524" s="208"/>
      <c r="E524" s="208"/>
      <c r="F524" s="125"/>
      <c r="G524" s="207"/>
    </row>
    <row r="525" spans="1:7" x14ac:dyDescent="0.25">
      <c r="A525" s="208"/>
      <c r="B525" s="208"/>
      <c r="C525" s="208"/>
      <c r="D525" s="208"/>
      <c r="E525" s="208"/>
      <c r="F525" s="125"/>
      <c r="G525" s="207"/>
    </row>
    <row r="526" spans="1:7" x14ac:dyDescent="0.25">
      <c r="A526" s="208"/>
      <c r="B526" s="208"/>
      <c r="C526" s="208"/>
      <c r="D526" s="208"/>
      <c r="E526" s="208"/>
      <c r="F526" s="125"/>
      <c r="G526" s="207"/>
    </row>
    <row r="527" spans="1:7" x14ac:dyDescent="0.25">
      <c r="A527" s="208"/>
      <c r="B527" s="208"/>
      <c r="C527" s="208"/>
      <c r="D527" s="208"/>
      <c r="E527" s="208"/>
      <c r="F527" s="125"/>
      <c r="G527" s="207"/>
    </row>
    <row r="528" spans="1:7" x14ac:dyDescent="0.25">
      <c r="A528" s="208"/>
      <c r="B528" s="208"/>
      <c r="C528" s="208"/>
      <c r="D528" s="208"/>
      <c r="E528" s="208"/>
      <c r="F528" s="125"/>
      <c r="G528" s="207"/>
    </row>
    <row r="529" spans="1:7" x14ac:dyDescent="0.25">
      <c r="A529" s="208"/>
      <c r="B529" s="208"/>
      <c r="C529" s="208"/>
      <c r="D529" s="208"/>
      <c r="E529" s="208"/>
      <c r="F529" s="125"/>
      <c r="G529" s="207"/>
    </row>
    <row r="530" spans="1:7" x14ac:dyDescent="0.25">
      <c r="A530" s="208"/>
      <c r="B530" s="208"/>
      <c r="C530" s="208"/>
      <c r="D530" s="208"/>
      <c r="E530" s="208"/>
      <c r="F530" s="125"/>
      <c r="G530" s="207"/>
    </row>
    <row r="531" spans="1:7" x14ac:dyDescent="0.25">
      <c r="A531" s="208"/>
      <c r="B531" s="208"/>
      <c r="C531" s="208"/>
      <c r="D531" s="208"/>
      <c r="E531" s="208"/>
      <c r="F531" s="125"/>
      <c r="G531" s="207"/>
    </row>
    <row r="532" spans="1:7" x14ac:dyDescent="0.25">
      <c r="A532" s="208"/>
      <c r="B532" s="208"/>
      <c r="C532" s="208"/>
      <c r="D532" s="208"/>
      <c r="E532" s="208"/>
      <c r="F532" s="125"/>
      <c r="G532" s="207"/>
    </row>
    <row r="533" spans="1:7" x14ac:dyDescent="0.25">
      <c r="A533" s="208"/>
      <c r="B533" s="208"/>
      <c r="C533" s="208"/>
      <c r="D533" s="208"/>
      <c r="E533" s="208"/>
      <c r="F533" s="125"/>
      <c r="G533" s="207"/>
    </row>
    <row r="534" spans="1:7" x14ac:dyDescent="0.25">
      <c r="A534" s="208"/>
      <c r="B534" s="208"/>
      <c r="C534" s="208"/>
      <c r="D534" s="208"/>
      <c r="E534" s="208"/>
      <c r="F534" s="125"/>
      <c r="G534" s="207"/>
    </row>
    <row r="535" spans="1:7" x14ac:dyDescent="0.25">
      <c r="A535" s="208"/>
      <c r="B535" s="208"/>
      <c r="C535" s="208"/>
      <c r="D535" s="208"/>
      <c r="E535" s="208"/>
      <c r="F535" s="125"/>
      <c r="G535" s="207"/>
    </row>
    <row r="536" spans="1:7" x14ac:dyDescent="0.25">
      <c r="A536" s="208"/>
      <c r="B536" s="208"/>
      <c r="C536" s="208"/>
      <c r="D536" s="208"/>
      <c r="E536" s="208"/>
      <c r="F536" s="125"/>
      <c r="G536" s="207"/>
    </row>
    <row r="537" spans="1:7" x14ac:dyDescent="0.25">
      <c r="A537" s="208"/>
      <c r="B537" s="208"/>
      <c r="C537" s="208"/>
      <c r="D537" s="208"/>
      <c r="E537" s="208"/>
      <c r="F537" s="125"/>
      <c r="G537" s="207"/>
    </row>
    <row r="538" spans="1:7" x14ac:dyDescent="0.25">
      <c r="A538" s="208"/>
      <c r="B538" s="208"/>
      <c r="C538" s="208"/>
      <c r="D538" s="208"/>
      <c r="E538" s="208"/>
      <c r="F538" s="125"/>
      <c r="G538" s="207"/>
    </row>
    <row r="539" spans="1:7" x14ac:dyDescent="0.25">
      <c r="A539" s="208"/>
      <c r="B539" s="208"/>
      <c r="C539" s="208"/>
      <c r="D539" s="208"/>
      <c r="E539" s="208"/>
      <c r="F539" s="125"/>
      <c r="G539" s="207"/>
    </row>
    <row r="540" spans="1:7" x14ac:dyDescent="0.25">
      <c r="A540" s="208"/>
      <c r="B540" s="208"/>
      <c r="C540" s="208"/>
      <c r="D540" s="208"/>
      <c r="E540" s="208"/>
      <c r="F540" s="125"/>
      <c r="G540" s="207"/>
    </row>
    <row r="541" spans="1:7" x14ac:dyDescent="0.25">
      <c r="A541" s="208"/>
      <c r="B541" s="208"/>
      <c r="C541" s="208"/>
      <c r="D541" s="208"/>
      <c r="E541" s="208"/>
      <c r="F541" s="125"/>
      <c r="G541" s="207"/>
    </row>
    <row r="542" spans="1:7" x14ac:dyDescent="0.25">
      <c r="A542" s="208"/>
      <c r="B542" s="208"/>
      <c r="C542" s="208"/>
      <c r="D542" s="208"/>
      <c r="E542" s="208"/>
      <c r="F542" s="125"/>
      <c r="G542" s="207"/>
    </row>
    <row r="543" spans="1:7" x14ac:dyDescent="0.25">
      <c r="A543" s="208"/>
      <c r="B543" s="208"/>
      <c r="C543" s="208"/>
      <c r="D543" s="208"/>
      <c r="E543" s="208"/>
      <c r="F543" s="125"/>
      <c r="G543" s="207"/>
    </row>
    <row r="544" spans="1:7" x14ac:dyDescent="0.25">
      <c r="A544" s="208"/>
      <c r="B544" s="208"/>
      <c r="C544" s="208"/>
      <c r="D544" s="208"/>
      <c r="E544" s="208"/>
      <c r="F544" s="125"/>
      <c r="G544" s="207"/>
    </row>
    <row r="545" spans="1:7" x14ac:dyDescent="0.25">
      <c r="A545" s="208"/>
      <c r="B545" s="208"/>
      <c r="C545" s="208"/>
      <c r="D545" s="208"/>
      <c r="E545" s="208"/>
      <c r="F545" s="125"/>
      <c r="G545" s="207"/>
    </row>
    <row r="546" spans="1:7" x14ac:dyDescent="0.25">
      <c r="A546" s="208"/>
      <c r="B546" s="208"/>
      <c r="C546" s="208"/>
      <c r="D546" s="208"/>
      <c r="E546" s="208"/>
      <c r="F546" s="125"/>
      <c r="G546" s="207"/>
    </row>
    <row r="547" spans="1:7" x14ac:dyDescent="0.25">
      <c r="A547" s="208"/>
      <c r="B547" s="208"/>
      <c r="C547" s="208"/>
      <c r="D547" s="208"/>
      <c r="E547" s="208"/>
      <c r="F547" s="125"/>
      <c r="G547" s="207"/>
    </row>
    <row r="548" spans="1:7" x14ac:dyDescent="0.25">
      <c r="A548" s="208"/>
      <c r="B548" s="208"/>
      <c r="C548" s="208"/>
      <c r="D548" s="208"/>
      <c r="E548" s="208"/>
      <c r="F548" s="125"/>
      <c r="G548" s="207"/>
    </row>
    <row r="549" spans="1:7" x14ac:dyDescent="0.25">
      <c r="A549" s="208"/>
      <c r="B549" s="208"/>
      <c r="C549" s="208"/>
      <c r="D549" s="208"/>
      <c r="E549" s="208"/>
      <c r="F549" s="125"/>
      <c r="G549" s="207"/>
    </row>
    <row r="550" spans="1:7" x14ac:dyDescent="0.25">
      <c r="A550" s="208"/>
      <c r="B550" s="208"/>
      <c r="C550" s="208"/>
      <c r="D550" s="208"/>
      <c r="E550" s="208"/>
      <c r="F550" s="125"/>
      <c r="G550" s="207"/>
    </row>
    <row r="551" spans="1:7" x14ac:dyDescent="0.25">
      <c r="A551" s="208"/>
      <c r="B551" s="208"/>
      <c r="C551" s="208"/>
      <c r="D551" s="208"/>
      <c r="E551" s="208"/>
      <c r="F551" s="125"/>
      <c r="G551" s="207"/>
    </row>
    <row r="552" spans="1:7" x14ac:dyDescent="0.25">
      <c r="A552" s="208"/>
      <c r="B552" s="208"/>
      <c r="C552" s="208"/>
      <c r="D552" s="208"/>
      <c r="E552" s="208"/>
      <c r="F552" s="125"/>
      <c r="G552" s="207"/>
    </row>
    <row r="553" spans="1:7" x14ac:dyDescent="0.25">
      <c r="A553" s="208"/>
      <c r="B553" s="208"/>
      <c r="C553" s="208"/>
      <c r="D553" s="208"/>
      <c r="E553" s="208"/>
      <c r="F553" s="125"/>
      <c r="G553" s="207"/>
    </row>
    <row r="554" spans="1:7" x14ac:dyDescent="0.25">
      <c r="A554" s="208"/>
      <c r="B554" s="208"/>
      <c r="C554" s="208"/>
      <c r="D554" s="208"/>
      <c r="E554" s="208"/>
      <c r="F554" s="125"/>
      <c r="G554" s="207"/>
    </row>
    <row r="555" spans="1:7" x14ac:dyDescent="0.25">
      <c r="A555" s="208"/>
      <c r="B555" s="208"/>
      <c r="C555" s="208"/>
      <c r="D555" s="208"/>
      <c r="E555" s="208"/>
      <c r="F555" s="125"/>
      <c r="G555" s="207"/>
    </row>
    <row r="556" spans="1:7" x14ac:dyDescent="0.25">
      <c r="A556" s="208"/>
      <c r="B556" s="208"/>
      <c r="C556" s="208"/>
      <c r="D556" s="208"/>
      <c r="E556" s="208"/>
      <c r="F556" s="125"/>
      <c r="G556" s="207"/>
    </row>
    <row r="557" spans="1:7" x14ac:dyDescent="0.25">
      <c r="A557" s="208"/>
      <c r="B557" s="208"/>
      <c r="C557" s="208"/>
      <c r="D557" s="208"/>
      <c r="E557" s="208"/>
      <c r="F557" s="125"/>
      <c r="G557" s="207"/>
    </row>
    <row r="558" spans="1:7" x14ac:dyDescent="0.25">
      <c r="A558" s="208"/>
      <c r="B558" s="208"/>
      <c r="C558" s="208"/>
      <c r="D558" s="208"/>
      <c r="E558" s="208"/>
      <c r="F558" s="125"/>
      <c r="G558" s="207"/>
    </row>
    <row r="559" spans="1:7" x14ac:dyDescent="0.25">
      <c r="A559" s="208"/>
      <c r="B559" s="208"/>
      <c r="C559" s="208"/>
      <c r="D559" s="208"/>
      <c r="E559" s="208"/>
      <c r="F559" s="125"/>
      <c r="G559" s="207"/>
    </row>
    <row r="560" spans="1:7" x14ac:dyDescent="0.25">
      <c r="A560" s="208"/>
      <c r="B560" s="208"/>
      <c r="C560" s="208"/>
      <c r="D560" s="208"/>
      <c r="E560" s="208"/>
      <c r="F560" s="125"/>
      <c r="G560" s="207"/>
    </row>
    <row r="561" spans="1:7" x14ac:dyDescent="0.25">
      <c r="A561" s="208"/>
      <c r="B561" s="208"/>
      <c r="C561" s="208"/>
      <c r="D561" s="208"/>
      <c r="E561" s="208"/>
      <c r="F561" s="125"/>
      <c r="G561" s="207"/>
    </row>
    <row r="562" spans="1:7" x14ac:dyDescent="0.25">
      <c r="A562" s="208"/>
      <c r="B562" s="208"/>
      <c r="C562" s="208"/>
      <c r="D562" s="208"/>
      <c r="E562" s="208"/>
      <c r="F562" s="125"/>
      <c r="G562" s="207"/>
    </row>
    <row r="563" spans="1:7" x14ac:dyDescent="0.25">
      <c r="A563" s="208"/>
      <c r="B563" s="208"/>
      <c r="C563" s="208"/>
      <c r="D563" s="208"/>
      <c r="E563" s="208"/>
      <c r="F563" s="125"/>
      <c r="G563" s="207"/>
    </row>
    <row r="564" spans="1:7" x14ac:dyDescent="0.25">
      <c r="A564" s="208"/>
      <c r="B564" s="208"/>
      <c r="C564" s="208"/>
      <c r="D564" s="208"/>
      <c r="E564" s="208"/>
      <c r="F564" s="125"/>
      <c r="G564" s="207"/>
    </row>
    <row r="565" spans="1:7" x14ac:dyDescent="0.25">
      <c r="A565" s="208"/>
      <c r="B565" s="208"/>
      <c r="C565" s="208"/>
      <c r="D565" s="208"/>
      <c r="E565" s="208"/>
      <c r="F565" s="125"/>
      <c r="G565" s="207"/>
    </row>
    <row r="566" spans="1:7" x14ac:dyDescent="0.25">
      <c r="A566" s="208"/>
      <c r="B566" s="208"/>
      <c r="C566" s="208"/>
      <c r="D566" s="208"/>
      <c r="E566" s="208"/>
      <c r="F566" s="125"/>
      <c r="G566" s="207"/>
    </row>
    <row r="567" spans="1:7" x14ac:dyDescent="0.25">
      <c r="A567" s="208"/>
      <c r="B567" s="208"/>
      <c r="C567" s="208"/>
      <c r="D567" s="208"/>
      <c r="E567" s="208"/>
      <c r="F567" s="125"/>
      <c r="G567" s="207"/>
    </row>
    <row r="568" spans="1:7" x14ac:dyDescent="0.25">
      <c r="A568" s="208"/>
      <c r="B568" s="208"/>
      <c r="C568" s="208"/>
      <c r="D568" s="208"/>
      <c r="E568" s="208"/>
      <c r="F568" s="125"/>
      <c r="G568" s="207"/>
    </row>
    <row r="569" spans="1:7" x14ac:dyDescent="0.25">
      <c r="A569" s="208"/>
      <c r="B569" s="208"/>
      <c r="C569" s="208"/>
      <c r="D569" s="208"/>
      <c r="E569" s="208"/>
      <c r="F569" s="125"/>
      <c r="G569" s="207"/>
    </row>
    <row r="570" spans="1:7" x14ac:dyDescent="0.25">
      <c r="A570" s="208"/>
      <c r="B570" s="208"/>
      <c r="C570" s="208"/>
      <c r="D570" s="208"/>
      <c r="E570" s="208"/>
      <c r="F570" s="125"/>
      <c r="G570" s="207"/>
    </row>
    <row r="571" spans="1:7" x14ac:dyDescent="0.25">
      <c r="A571" s="208"/>
      <c r="B571" s="208"/>
      <c r="C571" s="208"/>
      <c r="D571" s="208"/>
      <c r="E571" s="208"/>
      <c r="F571" s="125"/>
      <c r="G571" s="207"/>
    </row>
    <row r="572" spans="1:7" x14ac:dyDescent="0.25">
      <c r="A572" s="208"/>
      <c r="B572" s="208"/>
      <c r="C572" s="208"/>
      <c r="D572" s="208"/>
      <c r="E572" s="208"/>
      <c r="F572" s="125"/>
      <c r="G572" s="207"/>
    </row>
    <row r="573" spans="1:7" x14ac:dyDescent="0.25">
      <c r="A573" s="208"/>
      <c r="B573" s="208"/>
      <c r="C573" s="208"/>
      <c r="D573" s="208"/>
      <c r="E573" s="208"/>
      <c r="F573" s="125"/>
      <c r="G573" s="207"/>
    </row>
    <row r="574" spans="1:7" x14ac:dyDescent="0.25">
      <c r="A574" s="208"/>
      <c r="B574" s="208"/>
      <c r="C574" s="208"/>
      <c r="D574" s="208"/>
      <c r="E574" s="208"/>
      <c r="F574" s="125"/>
      <c r="G574" s="207"/>
    </row>
    <row r="575" spans="1:7" x14ac:dyDescent="0.25">
      <c r="A575" s="208"/>
      <c r="B575" s="208"/>
      <c r="C575" s="208"/>
      <c r="D575" s="208"/>
      <c r="E575" s="208"/>
      <c r="F575" s="125"/>
      <c r="G575" s="207"/>
    </row>
    <row r="576" spans="1:7" x14ac:dyDescent="0.25">
      <c r="A576" s="208"/>
      <c r="B576" s="208"/>
      <c r="C576" s="208"/>
      <c r="D576" s="208"/>
      <c r="E576" s="208"/>
      <c r="F576" s="125"/>
      <c r="G576" s="207"/>
    </row>
    <row r="577" spans="1:7" x14ac:dyDescent="0.25">
      <c r="A577" s="208"/>
      <c r="B577" s="208"/>
      <c r="C577" s="208"/>
      <c r="D577" s="208"/>
      <c r="E577" s="208"/>
      <c r="F577" s="125"/>
      <c r="G577" s="207"/>
    </row>
    <row r="578" spans="1:7" x14ac:dyDescent="0.25">
      <c r="A578" s="208"/>
      <c r="B578" s="208"/>
      <c r="C578" s="208"/>
      <c r="D578" s="208"/>
      <c r="E578" s="208"/>
      <c r="F578" s="125"/>
      <c r="G578" s="207"/>
    </row>
    <row r="579" spans="1:7" x14ac:dyDescent="0.25">
      <c r="A579" s="208"/>
      <c r="B579" s="208"/>
      <c r="C579" s="208"/>
      <c r="D579" s="208"/>
      <c r="E579" s="208"/>
      <c r="F579" s="125"/>
      <c r="G579" s="207"/>
    </row>
    <row r="580" spans="1:7" x14ac:dyDescent="0.25">
      <c r="A580" s="208"/>
      <c r="B580" s="208"/>
      <c r="C580" s="208"/>
      <c r="D580" s="208"/>
      <c r="E580" s="208"/>
      <c r="F580" s="125"/>
      <c r="G580" s="207"/>
    </row>
    <row r="581" spans="1:7" x14ac:dyDescent="0.25">
      <c r="A581" s="208"/>
      <c r="B581" s="208"/>
      <c r="C581" s="208"/>
      <c r="D581" s="208"/>
      <c r="E581" s="208"/>
      <c r="F581" s="125"/>
      <c r="G581" s="207"/>
    </row>
    <row r="582" spans="1:7" x14ac:dyDescent="0.25">
      <c r="A582" s="208"/>
      <c r="B582" s="208"/>
      <c r="C582" s="208"/>
      <c r="D582" s="208"/>
      <c r="E582" s="208"/>
      <c r="F582" s="125"/>
      <c r="G582" s="207"/>
    </row>
    <row r="583" spans="1:7" x14ac:dyDescent="0.25">
      <c r="A583" s="208"/>
      <c r="B583" s="208"/>
      <c r="C583" s="208"/>
      <c r="D583" s="208"/>
      <c r="E583" s="208"/>
      <c r="F583" s="125"/>
      <c r="G583" s="207"/>
    </row>
    <row r="584" spans="1:7" x14ac:dyDescent="0.25">
      <c r="A584" s="208"/>
      <c r="B584" s="208"/>
      <c r="C584" s="208"/>
      <c r="D584" s="208"/>
      <c r="E584" s="208"/>
      <c r="F584" s="125"/>
      <c r="G584" s="207"/>
    </row>
    <row r="585" spans="1:7" x14ac:dyDescent="0.25">
      <c r="A585" s="208"/>
      <c r="B585" s="208"/>
      <c r="C585" s="208"/>
      <c r="D585" s="208"/>
      <c r="E585" s="208"/>
      <c r="F585" s="125"/>
      <c r="G585" s="207"/>
    </row>
    <row r="586" spans="1:7" x14ac:dyDescent="0.25">
      <c r="A586" s="208"/>
      <c r="B586" s="208"/>
      <c r="C586" s="208"/>
      <c r="D586" s="208"/>
      <c r="E586" s="208"/>
      <c r="F586" s="125"/>
      <c r="G586" s="207"/>
    </row>
    <row r="587" spans="1:7" x14ac:dyDescent="0.25">
      <c r="A587" s="208"/>
      <c r="B587" s="208"/>
      <c r="C587" s="208"/>
      <c r="D587" s="208"/>
      <c r="E587" s="208"/>
      <c r="F587" s="125"/>
      <c r="G587" s="207"/>
    </row>
    <row r="588" spans="1:7" x14ac:dyDescent="0.25">
      <c r="A588" s="208"/>
      <c r="B588" s="208"/>
      <c r="C588" s="208"/>
      <c r="D588" s="208"/>
      <c r="E588" s="208"/>
      <c r="F588" s="125"/>
      <c r="G588" s="207"/>
    </row>
    <row r="589" spans="1:7" x14ac:dyDescent="0.25">
      <c r="A589" s="208"/>
      <c r="B589" s="208"/>
      <c r="C589" s="208"/>
      <c r="D589" s="208"/>
      <c r="E589" s="208"/>
      <c r="F589" s="125"/>
      <c r="G589" s="207"/>
    </row>
    <row r="590" spans="1:7" x14ac:dyDescent="0.25">
      <c r="A590" s="208"/>
      <c r="B590" s="208"/>
      <c r="C590" s="208"/>
      <c r="D590" s="208"/>
      <c r="E590" s="208"/>
      <c r="F590" s="125"/>
      <c r="G590" s="207"/>
    </row>
    <row r="591" spans="1:7" x14ac:dyDescent="0.25">
      <c r="A591" s="208"/>
      <c r="B591" s="208"/>
      <c r="C591" s="208"/>
      <c r="D591" s="208"/>
      <c r="E591" s="208"/>
      <c r="F591" s="125"/>
      <c r="G591" s="207"/>
    </row>
    <row r="592" spans="1:7" x14ac:dyDescent="0.25">
      <c r="A592" s="208"/>
      <c r="B592" s="208"/>
      <c r="C592" s="208"/>
      <c r="D592" s="208"/>
      <c r="E592" s="208"/>
      <c r="F592" s="125"/>
      <c r="G592" s="207"/>
    </row>
    <row r="593" spans="1:7" x14ac:dyDescent="0.25">
      <c r="A593" s="208"/>
      <c r="B593" s="208"/>
      <c r="C593" s="208"/>
      <c r="D593" s="208"/>
      <c r="E593" s="208"/>
      <c r="F593" s="125"/>
      <c r="G593" s="207"/>
    </row>
    <row r="594" spans="1:7" x14ac:dyDescent="0.25">
      <c r="A594" s="208"/>
      <c r="B594" s="208"/>
      <c r="C594" s="208"/>
      <c r="D594" s="208"/>
      <c r="E594" s="208"/>
      <c r="F594" s="125"/>
      <c r="G594" s="207"/>
    </row>
    <row r="595" spans="1:7" x14ac:dyDescent="0.25">
      <c r="A595" s="208"/>
      <c r="B595" s="208"/>
      <c r="C595" s="208"/>
      <c r="D595" s="208"/>
      <c r="E595" s="208"/>
      <c r="F595" s="125"/>
      <c r="G595" s="207"/>
    </row>
    <row r="596" spans="1:7" x14ac:dyDescent="0.25">
      <c r="A596" s="208"/>
      <c r="B596" s="208"/>
      <c r="C596" s="208"/>
      <c r="D596" s="208"/>
      <c r="E596" s="208"/>
      <c r="F596" s="125"/>
      <c r="G596" s="207"/>
    </row>
    <row r="597" spans="1:7" x14ac:dyDescent="0.25">
      <c r="A597" s="208"/>
      <c r="B597" s="208"/>
      <c r="C597" s="208"/>
      <c r="D597" s="208"/>
      <c r="E597" s="208"/>
      <c r="F597" s="125"/>
      <c r="G597" s="207"/>
    </row>
    <row r="598" spans="1:7" x14ac:dyDescent="0.25">
      <c r="A598" s="208"/>
      <c r="B598" s="208"/>
      <c r="C598" s="208"/>
      <c r="D598" s="208"/>
      <c r="E598" s="208"/>
      <c r="F598" s="125"/>
      <c r="G598" s="207"/>
    </row>
    <row r="599" spans="1:7" x14ac:dyDescent="0.25">
      <c r="A599" s="208"/>
      <c r="B599" s="208"/>
      <c r="C599" s="208"/>
      <c r="D599" s="208"/>
      <c r="E599" s="208"/>
      <c r="F599" s="125"/>
      <c r="G599" s="207"/>
    </row>
    <row r="600" spans="1:7" x14ac:dyDescent="0.25">
      <c r="A600" s="208"/>
      <c r="B600" s="208"/>
      <c r="C600" s="208"/>
      <c r="D600" s="208"/>
      <c r="E600" s="208"/>
      <c r="F600" s="125"/>
      <c r="G600" s="207"/>
    </row>
    <row r="601" spans="1:7" x14ac:dyDescent="0.25">
      <c r="A601" s="208"/>
      <c r="B601" s="208"/>
      <c r="C601" s="208"/>
      <c r="D601" s="208"/>
      <c r="E601" s="208"/>
      <c r="F601" s="125"/>
      <c r="G601" s="207"/>
    </row>
    <row r="602" spans="1:7" x14ac:dyDescent="0.25">
      <c r="A602" s="208"/>
      <c r="B602" s="208"/>
      <c r="C602" s="208"/>
      <c r="D602" s="208"/>
      <c r="E602" s="208"/>
      <c r="F602" s="125"/>
      <c r="G602" s="207"/>
    </row>
    <row r="603" spans="1:7" x14ac:dyDescent="0.25">
      <c r="A603" s="208"/>
      <c r="B603" s="208"/>
      <c r="C603" s="208"/>
      <c r="D603" s="208"/>
      <c r="E603" s="208"/>
      <c r="F603" s="125"/>
      <c r="G603" s="207"/>
    </row>
    <row r="604" spans="1:7" x14ac:dyDescent="0.25">
      <c r="A604" s="208"/>
      <c r="B604" s="208"/>
      <c r="C604" s="208"/>
      <c r="D604" s="208"/>
      <c r="E604" s="208"/>
      <c r="F604" s="125"/>
      <c r="G604" s="207"/>
    </row>
    <row r="605" spans="1:7" x14ac:dyDescent="0.25">
      <c r="A605" s="208"/>
      <c r="B605" s="208"/>
      <c r="C605" s="208"/>
      <c r="D605" s="208"/>
      <c r="E605" s="208"/>
      <c r="F605" s="125"/>
      <c r="G605" s="207"/>
    </row>
    <row r="606" spans="1:7" x14ac:dyDescent="0.25">
      <c r="A606" s="208"/>
      <c r="B606" s="208"/>
      <c r="C606" s="208"/>
      <c r="D606" s="208"/>
      <c r="E606" s="208"/>
      <c r="F606" s="125"/>
      <c r="G606" s="207"/>
    </row>
    <row r="607" spans="1:7" x14ac:dyDescent="0.25">
      <c r="A607" s="208"/>
      <c r="B607" s="208"/>
      <c r="C607" s="208"/>
      <c r="D607" s="208"/>
      <c r="E607" s="208"/>
      <c r="F607" s="125"/>
      <c r="G607" s="207"/>
    </row>
    <row r="608" spans="1:7" x14ac:dyDescent="0.25">
      <c r="A608" s="208"/>
      <c r="B608" s="208"/>
      <c r="C608" s="208"/>
      <c r="D608" s="208"/>
      <c r="E608" s="208"/>
      <c r="F608" s="125"/>
      <c r="G608" s="207"/>
    </row>
    <row r="609" spans="1:7" x14ac:dyDescent="0.25">
      <c r="A609" s="208"/>
      <c r="B609" s="208"/>
      <c r="C609" s="208"/>
      <c r="D609" s="208"/>
      <c r="E609" s="208"/>
      <c r="F609" s="125"/>
      <c r="G609" s="207"/>
    </row>
    <row r="610" spans="1:7" x14ac:dyDescent="0.25">
      <c r="A610" s="208"/>
      <c r="B610" s="208"/>
      <c r="C610" s="208"/>
      <c r="D610" s="208"/>
      <c r="E610" s="208"/>
      <c r="F610" s="125"/>
      <c r="G610" s="207"/>
    </row>
    <row r="611" spans="1:7" x14ac:dyDescent="0.25">
      <c r="A611" s="208"/>
      <c r="B611" s="208"/>
      <c r="C611" s="208"/>
      <c r="D611" s="208"/>
      <c r="E611" s="208"/>
      <c r="F611" s="125"/>
      <c r="G611" s="207"/>
    </row>
    <row r="612" spans="1:7" x14ac:dyDescent="0.25">
      <c r="A612" s="208"/>
      <c r="B612" s="208"/>
      <c r="C612" s="208"/>
      <c r="D612" s="208"/>
      <c r="E612" s="208"/>
      <c r="F612" s="125"/>
      <c r="G612" s="207"/>
    </row>
    <row r="613" spans="1:7" x14ac:dyDescent="0.25">
      <c r="A613" s="208"/>
      <c r="B613" s="208"/>
      <c r="C613" s="208"/>
      <c r="D613" s="208"/>
      <c r="E613" s="208"/>
      <c r="F613" s="125"/>
      <c r="G613" s="207"/>
    </row>
    <row r="614" spans="1:7" x14ac:dyDescent="0.25">
      <c r="A614" s="208"/>
      <c r="B614" s="208"/>
      <c r="C614" s="208"/>
      <c r="D614" s="208"/>
      <c r="E614" s="208"/>
      <c r="F614" s="125"/>
      <c r="G614" s="207"/>
    </row>
    <row r="615" spans="1:7" x14ac:dyDescent="0.25">
      <c r="A615" s="208"/>
      <c r="B615" s="208"/>
      <c r="C615" s="208"/>
      <c r="D615" s="208"/>
      <c r="E615" s="208"/>
      <c r="F615" s="125"/>
      <c r="G615" s="207"/>
    </row>
    <row r="616" spans="1:7" x14ac:dyDescent="0.25">
      <c r="A616" s="208"/>
      <c r="B616" s="208"/>
      <c r="C616" s="208"/>
      <c r="D616" s="208"/>
      <c r="E616" s="208"/>
      <c r="F616" s="125"/>
      <c r="G616" s="207"/>
    </row>
    <row r="617" spans="1:7" x14ac:dyDescent="0.25">
      <c r="A617" s="208"/>
      <c r="B617" s="208"/>
      <c r="C617" s="208"/>
      <c r="D617" s="208"/>
      <c r="E617" s="208"/>
      <c r="F617" s="125"/>
      <c r="G617" s="207"/>
    </row>
    <row r="618" spans="1:7" x14ac:dyDescent="0.25">
      <c r="A618" s="208"/>
      <c r="B618" s="208"/>
      <c r="C618" s="208"/>
      <c r="D618" s="208"/>
      <c r="E618" s="208"/>
      <c r="F618" s="125"/>
      <c r="G618" s="207"/>
    </row>
    <row r="619" spans="1:7" x14ac:dyDescent="0.25">
      <c r="A619" s="208"/>
      <c r="B619" s="208"/>
      <c r="C619" s="208"/>
      <c r="D619" s="208"/>
      <c r="E619" s="208"/>
      <c r="F619" s="125"/>
      <c r="G619" s="207"/>
    </row>
    <row r="620" spans="1:7" x14ac:dyDescent="0.25">
      <c r="A620" s="208"/>
      <c r="B620" s="208"/>
      <c r="C620" s="208"/>
      <c r="D620" s="208"/>
      <c r="E620" s="208"/>
      <c r="F620" s="125"/>
      <c r="G620" s="207"/>
    </row>
    <row r="621" spans="1:7" x14ac:dyDescent="0.25">
      <c r="A621" s="208"/>
      <c r="B621" s="208"/>
      <c r="C621" s="208"/>
      <c r="D621" s="208"/>
      <c r="E621" s="208"/>
      <c r="F621" s="125"/>
      <c r="G621" s="207"/>
    </row>
    <row r="622" spans="1:7" x14ac:dyDescent="0.25">
      <c r="A622" s="208"/>
      <c r="B622" s="208"/>
      <c r="C622" s="208"/>
      <c r="D622" s="208"/>
      <c r="E622" s="208"/>
      <c r="F622" s="125"/>
      <c r="G622" s="207"/>
    </row>
    <row r="623" spans="1:7" x14ac:dyDescent="0.25">
      <c r="A623" s="208"/>
      <c r="B623" s="208"/>
      <c r="C623" s="208"/>
      <c r="D623" s="208"/>
      <c r="E623" s="208"/>
      <c r="F623" s="125"/>
      <c r="G623" s="207"/>
    </row>
    <row r="624" spans="1:7" x14ac:dyDescent="0.25">
      <c r="A624" s="208"/>
      <c r="B624" s="208"/>
      <c r="C624" s="208"/>
      <c r="D624" s="208"/>
      <c r="E624" s="208"/>
      <c r="F624" s="125"/>
      <c r="G624" s="207"/>
    </row>
    <row r="625" spans="1:7" x14ac:dyDescent="0.25">
      <c r="A625" s="208"/>
      <c r="B625" s="208"/>
      <c r="C625" s="208"/>
      <c r="D625" s="208"/>
      <c r="E625" s="208"/>
      <c r="F625" s="125"/>
      <c r="G625" s="207"/>
    </row>
    <row r="626" spans="1:7" x14ac:dyDescent="0.25">
      <c r="A626" s="208"/>
      <c r="B626" s="208"/>
      <c r="C626" s="208"/>
      <c r="D626" s="208"/>
      <c r="E626" s="208"/>
      <c r="F626" s="125"/>
      <c r="G626" s="207"/>
    </row>
    <row r="627" spans="1:7" x14ac:dyDescent="0.25">
      <c r="A627" s="208"/>
      <c r="B627" s="208"/>
      <c r="C627" s="208"/>
      <c r="D627" s="208"/>
      <c r="E627" s="208"/>
      <c r="F627" s="125"/>
      <c r="G627" s="207"/>
    </row>
    <row r="628" spans="1:7" x14ac:dyDescent="0.25">
      <c r="A628" s="208"/>
      <c r="B628" s="208"/>
      <c r="C628" s="208"/>
      <c r="D628" s="208"/>
      <c r="E628" s="208"/>
      <c r="F628" s="125"/>
      <c r="G628" s="207"/>
    </row>
    <row r="629" spans="1:7" x14ac:dyDescent="0.25">
      <c r="A629" s="208"/>
      <c r="B629" s="208"/>
      <c r="C629" s="208"/>
      <c r="D629" s="208"/>
      <c r="E629" s="208"/>
      <c r="F629" s="125"/>
      <c r="G629" s="207"/>
    </row>
    <row r="630" spans="1:7" x14ac:dyDescent="0.25">
      <c r="A630" s="208"/>
      <c r="B630" s="208"/>
      <c r="C630" s="208"/>
      <c r="D630" s="208"/>
      <c r="E630" s="208"/>
      <c r="F630" s="125"/>
      <c r="G630" s="207"/>
    </row>
    <row r="631" spans="1:7" x14ac:dyDescent="0.25">
      <c r="A631" s="208"/>
      <c r="B631" s="208"/>
      <c r="C631" s="208"/>
      <c r="D631" s="208"/>
      <c r="E631" s="208"/>
      <c r="F631" s="125"/>
      <c r="G631" s="207"/>
    </row>
    <row r="632" spans="1:7" x14ac:dyDescent="0.25">
      <c r="A632" s="208"/>
      <c r="B632" s="208"/>
      <c r="C632" s="208"/>
      <c r="D632" s="208"/>
      <c r="E632" s="208"/>
      <c r="F632" s="125"/>
      <c r="G632" s="207"/>
    </row>
    <row r="633" spans="1:7" x14ac:dyDescent="0.25">
      <c r="A633" s="208"/>
      <c r="B633" s="208"/>
      <c r="C633" s="208"/>
      <c r="D633" s="208"/>
      <c r="E633" s="208"/>
      <c r="F633" s="125"/>
      <c r="G633" s="207"/>
    </row>
    <row r="634" spans="1:7" x14ac:dyDescent="0.25">
      <c r="A634" s="208"/>
      <c r="B634" s="208"/>
      <c r="C634" s="208"/>
      <c r="D634" s="208"/>
      <c r="E634" s="208"/>
      <c r="F634" s="125"/>
      <c r="G634" s="207"/>
    </row>
    <row r="635" spans="1:7" x14ac:dyDescent="0.25">
      <c r="A635" s="208"/>
      <c r="B635" s="208"/>
      <c r="C635" s="208"/>
      <c r="D635" s="208"/>
      <c r="E635" s="208"/>
      <c r="F635" s="125"/>
      <c r="G635" s="207"/>
    </row>
    <row r="636" spans="1:7" x14ac:dyDescent="0.25">
      <c r="A636" s="208"/>
      <c r="B636" s="208"/>
      <c r="C636" s="208"/>
      <c r="D636" s="208"/>
      <c r="E636" s="208"/>
      <c r="F636" s="125"/>
      <c r="G636" s="207"/>
    </row>
    <row r="637" spans="1:7" x14ac:dyDescent="0.25">
      <c r="A637" s="208"/>
      <c r="B637" s="208"/>
      <c r="C637" s="208"/>
      <c r="D637" s="208"/>
      <c r="E637" s="208"/>
      <c r="F637" s="125"/>
      <c r="G637" s="207"/>
    </row>
    <row r="638" spans="1:7" x14ac:dyDescent="0.25">
      <c r="A638" s="208"/>
      <c r="B638" s="208"/>
      <c r="C638" s="208"/>
      <c r="D638" s="208"/>
      <c r="E638" s="208"/>
      <c r="F638" s="125"/>
      <c r="G638" s="207"/>
    </row>
    <row r="639" spans="1:7" x14ac:dyDescent="0.25">
      <c r="A639" s="208"/>
      <c r="B639" s="208"/>
      <c r="C639" s="208"/>
      <c r="D639" s="208"/>
      <c r="E639" s="208"/>
      <c r="F639" s="125"/>
      <c r="G639" s="207"/>
    </row>
    <row r="640" spans="1:7" x14ac:dyDescent="0.25">
      <c r="A640" s="208"/>
      <c r="B640" s="208"/>
      <c r="C640" s="208"/>
      <c r="D640" s="208"/>
      <c r="E640" s="208"/>
      <c r="F640" s="125"/>
      <c r="G640" s="207"/>
    </row>
    <row r="641" spans="1:7" x14ac:dyDescent="0.25">
      <c r="A641" s="208"/>
      <c r="B641" s="208"/>
      <c r="C641" s="208"/>
      <c r="D641" s="208"/>
      <c r="E641" s="208"/>
      <c r="F641" s="125"/>
      <c r="G641" s="207"/>
    </row>
    <row r="642" spans="1:7" x14ac:dyDescent="0.25">
      <c r="A642" s="208"/>
      <c r="B642" s="208"/>
      <c r="C642" s="208"/>
      <c r="D642" s="208"/>
      <c r="E642" s="208"/>
      <c r="F642" s="125"/>
      <c r="G642" s="207"/>
    </row>
    <row r="643" spans="1:7" x14ac:dyDescent="0.25">
      <c r="A643" s="208"/>
      <c r="B643" s="208"/>
      <c r="C643" s="208"/>
      <c r="D643" s="208"/>
      <c r="E643" s="208"/>
      <c r="F643" s="125"/>
      <c r="G643" s="207"/>
    </row>
    <row r="644" spans="1:7" x14ac:dyDescent="0.25">
      <c r="A644" s="208"/>
      <c r="B644" s="208"/>
      <c r="C644" s="208"/>
      <c r="D644" s="208"/>
      <c r="E644" s="208"/>
      <c r="F644" s="125"/>
      <c r="G644" s="207"/>
    </row>
    <row r="645" spans="1:7" x14ac:dyDescent="0.25">
      <c r="A645" s="208"/>
      <c r="B645" s="208"/>
      <c r="C645" s="208"/>
      <c r="D645" s="208"/>
      <c r="E645" s="208"/>
      <c r="F645" s="125"/>
      <c r="G645" s="207"/>
    </row>
    <row r="646" spans="1:7" x14ac:dyDescent="0.25">
      <c r="A646" s="208"/>
      <c r="B646" s="208"/>
      <c r="C646" s="208"/>
      <c r="D646" s="208"/>
      <c r="E646" s="208"/>
      <c r="F646" s="125"/>
      <c r="G646" s="207"/>
    </row>
    <row r="647" spans="1:7" x14ac:dyDescent="0.25">
      <c r="A647" s="208"/>
      <c r="B647" s="208"/>
      <c r="C647" s="208"/>
      <c r="D647" s="208"/>
      <c r="E647" s="208"/>
      <c r="F647" s="125"/>
      <c r="G647" s="207"/>
    </row>
    <row r="648" spans="1:7" x14ac:dyDescent="0.25">
      <c r="A648" s="208"/>
      <c r="B648" s="208"/>
      <c r="C648" s="208"/>
      <c r="D648" s="208"/>
      <c r="E648" s="208"/>
      <c r="F648" s="125"/>
      <c r="G648" s="207"/>
    </row>
    <row r="649" spans="1:7" x14ac:dyDescent="0.25">
      <c r="A649" s="208"/>
      <c r="B649" s="208"/>
      <c r="C649" s="208"/>
      <c r="D649" s="208"/>
      <c r="E649" s="208"/>
      <c r="F649" s="125"/>
      <c r="G649" s="207"/>
    </row>
    <row r="650" spans="1:7" x14ac:dyDescent="0.25">
      <c r="A650" s="208"/>
      <c r="B650" s="208"/>
      <c r="C650" s="208"/>
      <c r="D650" s="208"/>
      <c r="E650" s="208"/>
      <c r="F650" s="125"/>
      <c r="G650" s="207"/>
    </row>
    <row r="651" spans="1:7" x14ac:dyDescent="0.25">
      <c r="A651" s="208"/>
      <c r="B651" s="208"/>
      <c r="C651" s="208"/>
      <c r="D651" s="208"/>
      <c r="E651" s="208"/>
      <c r="F651" s="125"/>
      <c r="G651" s="207"/>
    </row>
    <row r="652" spans="1:7" x14ac:dyDescent="0.25">
      <c r="A652" s="208"/>
      <c r="B652" s="208"/>
      <c r="C652" s="208"/>
      <c r="D652" s="208"/>
      <c r="E652" s="208"/>
      <c r="F652" s="125"/>
      <c r="G652" s="207"/>
    </row>
    <row r="653" spans="1:7" x14ac:dyDescent="0.25">
      <c r="A653" s="208"/>
      <c r="B653" s="208"/>
      <c r="C653" s="208"/>
      <c r="D653" s="208"/>
      <c r="E653" s="208"/>
      <c r="F653" s="125"/>
      <c r="G653" s="207"/>
    </row>
    <row r="654" spans="1:7" x14ac:dyDescent="0.25">
      <c r="A654" s="208"/>
      <c r="B654" s="208"/>
      <c r="C654" s="208"/>
      <c r="D654" s="208"/>
      <c r="E654" s="208"/>
      <c r="F654" s="125"/>
      <c r="G654" s="207"/>
    </row>
    <row r="655" spans="1:7" x14ac:dyDescent="0.25">
      <c r="A655" s="208"/>
      <c r="B655" s="208"/>
      <c r="C655" s="208"/>
      <c r="D655" s="208"/>
      <c r="E655" s="208"/>
      <c r="F655" s="125"/>
      <c r="G655" s="207"/>
    </row>
    <row r="656" spans="1:7" x14ac:dyDescent="0.25">
      <c r="A656" s="208"/>
      <c r="B656" s="208"/>
      <c r="C656" s="208"/>
      <c r="D656" s="208"/>
      <c r="E656" s="208"/>
      <c r="F656" s="125"/>
      <c r="G656" s="207"/>
    </row>
    <row r="657" spans="1:7" x14ac:dyDescent="0.25">
      <c r="A657" s="208"/>
      <c r="B657" s="208"/>
      <c r="C657" s="208"/>
      <c r="D657" s="208"/>
      <c r="E657" s="208"/>
      <c r="F657" s="125"/>
      <c r="G657" s="207"/>
    </row>
    <row r="658" spans="1:7" x14ac:dyDescent="0.25">
      <c r="A658" s="208"/>
      <c r="B658" s="208"/>
      <c r="C658" s="208"/>
      <c r="D658" s="208"/>
      <c r="E658" s="208"/>
      <c r="F658" s="125"/>
      <c r="G658" s="207"/>
    </row>
    <row r="659" spans="1:7" x14ac:dyDescent="0.25">
      <c r="A659" s="208"/>
      <c r="B659" s="208"/>
      <c r="C659" s="208"/>
      <c r="D659" s="208"/>
      <c r="E659" s="208"/>
      <c r="F659" s="125"/>
      <c r="G659" s="207"/>
    </row>
    <row r="660" spans="1:7" x14ac:dyDescent="0.25">
      <c r="A660" s="208"/>
      <c r="B660" s="208"/>
      <c r="C660" s="208"/>
      <c r="D660" s="208"/>
      <c r="E660" s="208"/>
      <c r="F660" s="125"/>
      <c r="G660" s="207"/>
    </row>
    <row r="661" spans="1:7" x14ac:dyDescent="0.25">
      <c r="A661" s="208"/>
      <c r="B661" s="208"/>
      <c r="C661" s="208"/>
      <c r="D661" s="208"/>
      <c r="E661" s="208"/>
      <c r="F661" s="125"/>
      <c r="G661" s="207"/>
    </row>
    <row r="662" spans="1:7" x14ac:dyDescent="0.25">
      <c r="A662" s="208"/>
      <c r="B662" s="208"/>
      <c r="C662" s="208"/>
      <c r="D662" s="208"/>
      <c r="E662" s="208"/>
      <c r="F662" s="125"/>
      <c r="G662" s="207"/>
    </row>
    <row r="663" spans="1:7" x14ac:dyDescent="0.25">
      <c r="A663" s="208"/>
      <c r="B663" s="208"/>
      <c r="C663" s="208"/>
      <c r="D663" s="208"/>
      <c r="E663" s="208"/>
      <c r="F663" s="125"/>
      <c r="G663" s="207"/>
    </row>
    <row r="664" spans="1:7" x14ac:dyDescent="0.25">
      <c r="A664" s="208"/>
      <c r="B664" s="208"/>
      <c r="C664" s="208"/>
      <c r="D664" s="208"/>
      <c r="E664" s="208"/>
      <c r="F664" s="125"/>
      <c r="G664" s="207"/>
    </row>
    <row r="665" spans="1:7" x14ac:dyDescent="0.25">
      <c r="A665" s="208"/>
      <c r="B665" s="208"/>
      <c r="C665" s="208"/>
      <c r="D665" s="208"/>
      <c r="E665" s="208"/>
      <c r="F665" s="125"/>
      <c r="G665" s="207"/>
    </row>
    <row r="666" spans="1:7" x14ac:dyDescent="0.25">
      <c r="A666" s="208"/>
      <c r="B666" s="208"/>
      <c r="C666" s="208"/>
      <c r="D666" s="208"/>
      <c r="E666" s="208"/>
      <c r="F666" s="125"/>
      <c r="G666" s="207"/>
    </row>
    <row r="667" spans="1:7" x14ac:dyDescent="0.25">
      <c r="A667" s="208"/>
      <c r="B667" s="208"/>
      <c r="C667" s="208"/>
      <c r="D667" s="208"/>
      <c r="E667" s="208"/>
      <c r="F667" s="125"/>
      <c r="G667" s="207"/>
    </row>
    <row r="668" spans="1:7" x14ac:dyDescent="0.25">
      <c r="A668" s="208"/>
      <c r="B668" s="208"/>
      <c r="C668" s="208"/>
      <c r="D668" s="208"/>
      <c r="E668" s="208"/>
      <c r="F668" s="125"/>
      <c r="G668" s="207"/>
    </row>
    <row r="669" spans="1:7" x14ac:dyDescent="0.25">
      <c r="A669" s="208"/>
      <c r="B669" s="208"/>
      <c r="C669" s="208"/>
      <c r="D669" s="208"/>
      <c r="E669" s="208"/>
      <c r="F669" s="125"/>
      <c r="G669" s="207"/>
    </row>
    <row r="670" spans="1:7" x14ac:dyDescent="0.25">
      <c r="A670" s="208"/>
      <c r="B670" s="208"/>
      <c r="C670" s="208"/>
      <c r="D670" s="208"/>
      <c r="E670" s="208"/>
      <c r="F670" s="125"/>
      <c r="G670" s="207"/>
    </row>
    <row r="671" spans="1:7" x14ac:dyDescent="0.25">
      <c r="A671" s="208"/>
      <c r="B671" s="208"/>
      <c r="C671" s="208"/>
      <c r="D671" s="208"/>
      <c r="E671" s="208"/>
      <c r="F671" s="125"/>
      <c r="G671" s="207"/>
    </row>
    <row r="672" spans="1:7" x14ac:dyDescent="0.25">
      <c r="A672" s="208"/>
      <c r="B672" s="208"/>
      <c r="C672" s="208"/>
      <c r="D672" s="208"/>
      <c r="E672" s="208"/>
      <c r="F672" s="125"/>
      <c r="G672" s="207"/>
    </row>
    <row r="673" spans="1:7" x14ac:dyDescent="0.25">
      <c r="A673" s="208"/>
      <c r="B673" s="208"/>
      <c r="C673" s="208"/>
      <c r="D673" s="208"/>
      <c r="E673" s="208"/>
      <c r="F673" s="125"/>
      <c r="G673" s="207"/>
    </row>
    <row r="674" spans="1:7" x14ac:dyDescent="0.25">
      <c r="A674" s="208"/>
      <c r="B674" s="208"/>
      <c r="C674" s="208"/>
      <c r="D674" s="208"/>
      <c r="E674" s="208"/>
      <c r="F674" s="125"/>
      <c r="G674" s="207"/>
    </row>
    <row r="675" spans="1:7" x14ac:dyDescent="0.25">
      <c r="A675" s="208"/>
      <c r="B675" s="208"/>
      <c r="C675" s="208"/>
      <c r="D675" s="208"/>
      <c r="E675" s="208"/>
      <c r="F675" s="125"/>
      <c r="G675" s="207"/>
    </row>
    <row r="676" spans="1:7" x14ac:dyDescent="0.25">
      <c r="A676" s="208"/>
      <c r="B676" s="208"/>
      <c r="C676" s="208"/>
      <c r="D676" s="208"/>
      <c r="E676" s="208"/>
      <c r="F676" s="125"/>
      <c r="G676" s="207"/>
    </row>
    <row r="677" spans="1:7" x14ac:dyDescent="0.25">
      <c r="A677" s="208"/>
      <c r="B677" s="208"/>
      <c r="C677" s="208"/>
      <c r="D677" s="208"/>
      <c r="E677" s="208"/>
      <c r="F677" s="125"/>
      <c r="G677" s="207"/>
    </row>
    <row r="678" spans="1:7" x14ac:dyDescent="0.25">
      <c r="A678" s="208"/>
      <c r="B678" s="208"/>
      <c r="C678" s="208"/>
      <c r="D678" s="208"/>
      <c r="E678" s="208"/>
      <c r="F678" s="125"/>
      <c r="G678" s="207"/>
    </row>
    <row r="679" spans="1:7" x14ac:dyDescent="0.25">
      <c r="A679" s="208"/>
      <c r="B679" s="208"/>
      <c r="C679" s="208"/>
      <c r="D679" s="208"/>
      <c r="E679" s="208"/>
      <c r="F679" s="125"/>
      <c r="G679" s="207"/>
    </row>
    <row r="680" spans="1:7" x14ac:dyDescent="0.25">
      <c r="A680" s="208"/>
      <c r="B680" s="208"/>
      <c r="C680" s="208"/>
      <c r="D680" s="208"/>
      <c r="E680" s="208"/>
      <c r="F680" s="125"/>
      <c r="G680" s="207"/>
    </row>
    <row r="681" spans="1:7" x14ac:dyDescent="0.25">
      <c r="A681" s="208"/>
      <c r="B681" s="208"/>
      <c r="C681" s="208"/>
      <c r="D681" s="208"/>
      <c r="E681" s="208"/>
      <c r="F681" s="125"/>
      <c r="G681" s="207"/>
    </row>
    <row r="682" spans="1:7" x14ac:dyDescent="0.25">
      <c r="A682" s="208"/>
      <c r="B682" s="208"/>
      <c r="C682" s="208"/>
      <c r="D682" s="208"/>
      <c r="E682" s="208"/>
      <c r="F682" s="125"/>
      <c r="G682" s="207"/>
    </row>
    <row r="683" spans="1:7" x14ac:dyDescent="0.25">
      <c r="A683" s="208"/>
      <c r="B683" s="208"/>
      <c r="C683" s="208"/>
      <c r="D683" s="208"/>
      <c r="E683" s="208"/>
      <c r="F683" s="125"/>
      <c r="G683" s="207"/>
    </row>
    <row r="684" spans="1:7" x14ac:dyDescent="0.25">
      <c r="A684" s="208"/>
      <c r="B684" s="208"/>
      <c r="C684" s="208"/>
      <c r="D684" s="208"/>
      <c r="E684" s="208"/>
      <c r="F684" s="125"/>
      <c r="G684" s="207"/>
    </row>
    <row r="685" spans="1:7" x14ac:dyDescent="0.25">
      <c r="A685" s="208"/>
      <c r="B685" s="208"/>
      <c r="C685" s="208"/>
      <c r="D685" s="208"/>
      <c r="E685" s="208"/>
      <c r="F685" s="125"/>
      <c r="G685" s="207"/>
    </row>
    <row r="686" spans="1:7" x14ac:dyDescent="0.25">
      <c r="A686" s="208"/>
      <c r="B686" s="208"/>
      <c r="C686" s="208"/>
      <c r="D686" s="208"/>
      <c r="E686" s="208"/>
      <c r="F686" s="125"/>
      <c r="G686" s="207"/>
    </row>
    <row r="687" spans="1:7" x14ac:dyDescent="0.25">
      <c r="A687" s="208"/>
      <c r="B687" s="208"/>
      <c r="C687" s="208"/>
      <c r="D687" s="208"/>
      <c r="E687" s="208"/>
      <c r="F687" s="125"/>
      <c r="G687" s="207"/>
    </row>
    <row r="688" spans="1:7" x14ac:dyDescent="0.25">
      <c r="A688" s="208"/>
      <c r="B688" s="208"/>
      <c r="C688" s="208"/>
      <c r="D688" s="208"/>
      <c r="E688" s="208"/>
      <c r="F688" s="125"/>
      <c r="G688" s="207"/>
    </row>
    <row r="689" spans="1:7" x14ac:dyDescent="0.25">
      <c r="A689" s="208"/>
      <c r="B689" s="208"/>
      <c r="C689" s="208"/>
      <c r="D689" s="208"/>
      <c r="E689" s="208"/>
      <c r="F689" s="125"/>
      <c r="G689" s="207"/>
    </row>
    <row r="690" spans="1:7" x14ac:dyDescent="0.25">
      <c r="A690" s="208"/>
      <c r="B690" s="208"/>
      <c r="C690" s="208"/>
      <c r="D690" s="208"/>
      <c r="E690" s="208"/>
      <c r="F690" s="125"/>
      <c r="G690" s="207"/>
    </row>
    <row r="691" spans="1:7" x14ac:dyDescent="0.25">
      <c r="A691" s="208"/>
      <c r="B691" s="208"/>
      <c r="C691" s="208"/>
      <c r="D691" s="208"/>
      <c r="E691" s="208"/>
      <c r="F691" s="125"/>
      <c r="G691" s="207"/>
    </row>
    <row r="692" spans="1:7" x14ac:dyDescent="0.25">
      <c r="A692" s="208"/>
      <c r="B692" s="208"/>
      <c r="C692" s="208"/>
      <c r="D692" s="208"/>
      <c r="E692" s="208"/>
      <c r="F692" s="125"/>
      <c r="G692" s="207"/>
    </row>
    <row r="693" spans="1:7" x14ac:dyDescent="0.25">
      <c r="A693" s="208"/>
      <c r="B693" s="208"/>
      <c r="C693" s="208"/>
      <c r="D693" s="208"/>
      <c r="E693" s="208"/>
      <c r="F693" s="125"/>
      <c r="G693" s="207"/>
    </row>
    <row r="694" spans="1:7" x14ac:dyDescent="0.25">
      <c r="A694" s="208"/>
      <c r="B694" s="208"/>
      <c r="C694" s="208"/>
      <c r="D694" s="208"/>
      <c r="E694" s="208"/>
      <c r="F694" s="125"/>
      <c r="G694" s="207"/>
    </row>
    <row r="695" spans="1:7" x14ac:dyDescent="0.25">
      <c r="A695" s="208"/>
      <c r="B695" s="208"/>
      <c r="C695" s="208"/>
      <c r="D695" s="208"/>
      <c r="E695" s="208"/>
      <c r="F695" s="125"/>
      <c r="G695" s="207"/>
    </row>
    <row r="696" spans="1:7" x14ac:dyDescent="0.25">
      <c r="A696" s="208"/>
      <c r="B696" s="208"/>
      <c r="C696" s="208"/>
      <c r="D696" s="208"/>
      <c r="E696" s="208"/>
      <c r="F696" s="125"/>
      <c r="G696" s="207"/>
    </row>
    <row r="697" spans="1:7" x14ac:dyDescent="0.25">
      <c r="A697" s="208"/>
      <c r="B697" s="208"/>
      <c r="C697" s="208"/>
      <c r="D697" s="208"/>
      <c r="E697" s="208"/>
      <c r="F697" s="125"/>
      <c r="G697" s="207"/>
    </row>
    <row r="698" spans="1:7" x14ac:dyDescent="0.25">
      <c r="A698" s="208"/>
      <c r="B698" s="208"/>
      <c r="C698" s="208"/>
      <c r="D698" s="208"/>
      <c r="E698" s="208"/>
      <c r="F698" s="125"/>
      <c r="G698" s="207"/>
    </row>
    <row r="699" spans="1:7" x14ac:dyDescent="0.25">
      <c r="A699" s="208"/>
      <c r="B699" s="208"/>
      <c r="C699" s="208"/>
      <c r="D699" s="208"/>
      <c r="E699" s="208"/>
      <c r="F699" s="125"/>
      <c r="G699" s="207"/>
    </row>
    <row r="700" spans="1:7" x14ac:dyDescent="0.25">
      <c r="A700" s="208"/>
      <c r="B700" s="208"/>
      <c r="C700" s="208"/>
      <c r="D700" s="208"/>
      <c r="E700" s="208"/>
      <c r="F700" s="125"/>
      <c r="G700" s="207"/>
    </row>
    <row r="701" spans="1:7" x14ac:dyDescent="0.25">
      <c r="A701" s="208"/>
      <c r="B701" s="208"/>
      <c r="C701" s="208"/>
      <c r="D701" s="208"/>
      <c r="E701" s="208"/>
      <c r="F701" s="125"/>
      <c r="G701" s="207"/>
    </row>
    <row r="702" spans="1:7" x14ac:dyDescent="0.25">
      <c r="A702" s="208"/>
      <c r="B702" s="208"/>
      <c r="C702" s="208"/>
      <c r="D702" s="208"/>
      <c r="E702" s="208"/>
      <c r="F702" s="125"/>
      <c r="G702" s="207"/>
    </row>
    <row r="703" spans="1:7" x14ac:dyDescent="0.25">
      <c r="A703" s="208"/>
      <c r="B703" s="208"/>
      <c r="C703" s="208"/>
      <c r="D703" s="208"/>
      <c r="E703" s="208"/>
      <c r="F703" s="125"/>
      <c r="G703" s="207"/>
    </row>
    <row r="704" spans="1:7" x14ac:dyDescent="0.25">
      <c r="A704" s="208"/>
      <c r="B704" s="208"/>
      <c r="C704" s="208"/>
      <c r="D704" s="208"/>
      <c r="E704" s="208"/>
      <c r="F704" s="125"/>
      <c r="G704" s="207"/>
    </row>
    <row r="705" spans="1:7" x14ac:dyDescent="0.25">
      <c r="A705" s="208"/>
      <c r="B705" s="208"/>
      <c r="C705" s="208"/>
      <c r="D705" s="208"/>
      <c r="E705" s="208"/>
      <c r="F705" s="125"/>
      <c r="G705" s="207"/>
    </row>
    <row r="706" spans="1:7" x14ac:dyDescent="0.25">
      <c r="A706" s="208"/>
      <c r="B706" s="208"/>
      <c r="C706" s="208"/>
      <c r="D706" s="208"/>
      <c r="E706" s="208"/>
      <c r="F706" s="125"/>
      <c r="G706" s="207"/>
    </row>
    <row r="707" spans="1:7" x14ac:dyDescent="0.25">
      <c r="A707" s="208"/>
      <c r="B707" s="208"/>
      <c r="C707" s="208"/>
      <c r="D707" s="208"/>
      <c r="E707" s="208"/>
      <c r="F707" s="125"/>
      <c r="G707" s="207"/>
    </row>
    <row r="708" spans="1:7" x14ac:dyDescent="0.25">
      <c r="A708" s="208"/>
      <c r="B708" s="208"/>
      <c r="C708" s="208"/>
      <c r="D708" s="208"/>
      <c r="E708" s="208"/>
      <c r="F708" s="125"/>
      <c r="G708" s="207"/>
    </row>
    <row r="709" spans="1:7" x14ac:dyDescent="0.25">
      <c r="A709" s="208"/>
      <c r="B709" s="208"/>
      <c r="C709" s="208"/>
      <c r="D709" s="208"/>
      <c r="E709" s="208"/>
      <c r="F709" s="125"/>
      <c r="G709" s="207"/>
    </row>
    <row r="710" spans="1:7" x14ac:dyDescent="0.25">
      <c r="A710" s="208"/>
      <c r="B710" s="208"/>
      <c r="C710" s="208"/>
      <c r="D710" s="208"/>
      <c r="E710" s="208"/>
      <c r="F710" s="125"/>
      <c r="G710" s="207"/>
    </row>
    <row r="711" spans="1:7" x14ac:dyDescent="0.25">
      <c r="A711" s="208"/>
      <c r="B711" s="208"/>
      <c r="C711" s="208"/>
      <c r="D711" s="208"/>
      <c r="E711" s="208"/>
      <c r="F711" s="125"/>
      <c r="G711" s="207"/>
    </row>
    <row r="712" spans="1:7" x14ac:dyDescent="0.25">
      <c r="A712" s="208"/>
      <c r="B712" s="208"/>
      <c r="C712" s="208"/>
      <c r="D712" s="208"/>
      <c r="E712" s="208"/>
      <c r="F712" s="125"/>
      <c r="G712" s="207"/>
    </row>
    <row r="713" spans="1:7" x14ac:dyDescent="0.25">
      <c r="A713" s="208"/>
      <c r="B713" s="208"/>
      <c r="C713" s="208"/>
      <c r="D713" s="208"/>
      <c r="E713" s="208"/>
      <c r="F713" s="125"/>
      <c r="G713" s="207"/>
    </row>
    <row r="714" spans="1:7" x14ac:dyDescent="0.25">
      <c r="A714" s="208"/>
      <c r="B714" s="208"/>
      <c r="C714" s="208"/>
      <c r="D714" s="208"/>
      <c r="E714" s="208"/>
      <c r="F714" s="125"/>
      <c r="G714" s="207"/>
    </row>
    <row r="715" spans="1:7" x14ac:dyDescent="0.25">
      <c r="A715" s="208"/>
      <c r="B715" s="208"/>
      <c r="C715" s="208"/>
      <c r="D715" s="208"/>
      <c r="E715" s="208"/>
      <c r="F715" s="125"/>
      <c r="G715" s="207"/>
    </row>
    <row r="716" spans="1:7" x14ac:dyDescent="0.25">
      <c r="A716" s="208"/>
      <c r="B716" s="208"/>
      <c r="C716" s="208"/>
      <c r="D716" s="208"/>
      <c r="E716" s="208"/>
      <c r="F716" s="125"/>
      <c r="G716" s="207"/>
    </row>
    <row r="717" spans="1:7" x14ac:dyDescent="0.25">
      <c r="A717" s="208"/>
      <c r="B717" s="208"/>
      <c r="C717" s="208"/>
      <c r="D717" s="208"/>
      <c r="E717" s="208"/>
      <c r="F717" s="125"/>
      <c r="G717" s="207"/>
    </row>
    <row r="718" spans="1:7" x14ac:dyDescent="0.25">
      <c r="A718" s="208"/>
      <c r="B718" s="208"/>
      <c r="C718" s="208"/>
      <c r="D718" s="208"/>
      <c r="E718" s="208"/>
      <c r="F718" s="125"/>
      <c r="G718" s="207"/>
    </row>
    <row r="719" spans="1:7" x14ac:dyDescent="0.25">
      <c r="A719" s="208"/>
      <c r="B719" s="208"/>
      <c r="C719" s="208"/>
      <c r="D719" s="208"/>
      <c r="E719" s="208"/>
      <c r="F719" s="125"/>
      <c r="G719" s="207"/>
    </row>
    <row r="720" spans="1:7" x14ac:dyDescent="0.25">
      <c r="A720" s="208"/>
      <c r="B720" s="208"/>
      <c r="C720" s="208"/>
      <c r="D720" s="208"/>
      <c r="E720" s="208"/>
      <c r="F720" s="125"/>
      <c r="G720" s="207"/>
    </row>
    <row r="721" spans="1:7" x14ac:dyDescent="0.25">
      <c r="A721" s="208"/>
      <c r="B721" s="208"/>
      <c r="C721" s="208"/>
      <c r="D721" s="208"/>
      <c r="E721" s="208"/>
      <c r="F721" s="125"/>
      <c r="G721" s="207"/>
    </row>
    <row r="722" spans="1:7" x14ac:dyDescent="0.25">
      <c r="A722" s="208"/>
      <c r="B722" s="208"/>
      <c r="C722" s="208"/>
      <c r="D722" s="208"/>
      <c r="E722" s="208"/>
      <c r="F722" s="125"/>
      <c r="G722" s="207"/>
    </row>
    <row r="723" spans="1:7" x14ac:dyDescent="0.25">
      <c r="A723" s="208"/>
      <c r="B723" s="208"/>
      <c r="C723" s="208"/>
      <c r="D723" s="208"/>
      <c r="E723" s="208"/>
      <c r="F723" s="125"/>
      <c r="G723" s="207"/>
    </row>
    <row r="724" spans="1:7" x14ac:dyDescent="0.25">
      <c r="A724" s="208"/>
      <c r="B724" s="208"/>
      <c r="C724" s="208"/>
      <c r="D724" s="208"/>
      <c r="E724" s="208"/>
      <c r="F724" s="125"/>
      <c r="G724" s="207"/>
    </row>
    <row r="725" spans="1:7" x14ac:dyDescent="0.25">
      <c r="A725" s="208"/>
      <c r="B725" s="208"/>
      <c r="C725" s="208"/>
      <c r="D725" s="208"/>
      <c r="E725" s="208"/>
      <c r="F725" s="125"/>
      <c r="G725" s="207"/>
    </row>
    <row r="726" spans="1:7" x14ac:dyDescent="0.25">
      <c r="A726" s="208"/>
      <c r="B726" s="208"/>
      <c r="C726" s="208"/>
      <c r="D726" s="208"/>
      <c r="E726" s="208"/>
      <c r="F726" s="125"/>
      <c r="G726" s="207"/>
    </row>
    <row r="727" spans="1:7" x14ac:dyDescent="0.25">
      <c r="A727" s="208"/>
      <c r="B727" s="208"/>
      <c r="C727" s="208"/>
      <c r="D727" s="208"/>
      <c r="E727" s="208"/>
      <c r="F727" s="125"/>
      <c r="G727" s="207"/>
    </row>
    <row r="728" spans="1:7" x14ac:dyDescent="0.25">
      <c r="A728" s="208"/>
      <c r="B728" s="208"/>
      <c r="C728" s="208"/>
      <c r="D728" s="208"/>
      <c r="E728" s="208"/>
      <c r="F728" s="125"/>
      <c r="G728" s="207"/>
    </row>
    <row r="729" spans="1:7" x14ac:dyDescent="0.25">
      <c r="A729" s="208"/>
      <c r="B729" s="208"/>
      <c r="C729" s="208"/>
      <c r="D729" s="208"/>
      <c r="E729" s="208"/>
      <c r="F729" s="125"/>
      <c r="G729" s="207"/>
    </row>
    <row r="730" spans="1:7" x14ac:dyDescent="0.25">
      <c r="A730" s="208"/>
      <c r="B730" s="208"/>
      <c r="C730" s="208"/>
      <c r="D730" s="208"/>
      <c r="E730" s="208"/>
      <c r="F730" s="125"/>
      <c r="G730" s="207"/>
    </row>
    <row r="731" spans="1:7" x14ac:dyDescent="0.25">
      <c r="A731" s="208"/>
      <c r="B731" s="208"/>
      <c r="C731" s="208"/>
      <c r="D731" s="208"/>
      <c r="E731" s="208"/>
      <c r="F731" s="125"/>
      <c r="G731" s="207"/>
    </row>
    <row r="732" spans="1:7" x14ac:dyDescent="0.25">
      <c r="A732" s="208"/>
      <c r="B732" s="208"/>
      <c r="C732" s="208"/>
      <c r="D732" s="208"/>
      <c r="E732" s="208"/>
      <c r="F732" s="125"/>
      <c r="G732" s="207"/>
    </row>
    <row r="733" spans="1:7" x14ac:dyDescent="0.25">
      <c r="A733" s="208"/>
      <c r="B733" s="208"/>
      <c r="C733" s="208"/>
      <c r="D733" s="208"/>
      <c r="E733" s="208"/>
      <c r="F733" s="125"/>
      <c r="G733" s="207"/>
    </row>
    <row r="734" spans="1:7" x14ac:dyDescent="0.25">
      <c r="A734" s="208"/>
      <c r="B734" s="208"/>
      <c r="C734" s="208"/>
      <c r="D734" s="208"/>
      <c r="E734" s="208"/>
      <c r="F734" s="125"/>
      <c r="G734" s="207"/>
    </row>
    <row r="735" spans="1:7" x14ac:dyDescent="0.25">
      <c r="A735" s="208"/>
      <c r="B735" s="208"/>
      <c r="C735" s="208"/>
      <c r="D735" s="208"/>
      <c r="E735" s="208"/>
      <c r="F735" s="125"/>
      <c r="G735" s="207"/>
    </row>
    <row r="736" spans="1:7" x14ac:dyDescent="0.25">
      <c r="A736" s="208"/>
      <c r="B736" s="208"/>
      <c r="C736" s="208"/>
      <c r="D736" s="208"/>
      <c r="E736" s="208"/>
      <c r="F736" s="125"/>
      <c r="G736" s="207"/>
    </row>
    <row r="737" spans="1:7" x14ac:dyDescent="0.25">
      <c r="A737" s="208"/>
      <c r="B737" s="208"/>
      <c r="C737" s="208"/>
      <c r="D737" s="208"/>
      <c r="E737" s="208"/>
      <c r="F737" s="125"/>
      <c r="G737" s="207"/>
    </row>
    <row r="738" spans="1:7" x14ac:dyDescent="0.25">
      <c r="A738" s="208"/>
      <c r="B738" s="208"/>
      <c r="C738" s="208"/>
      <c r="D738" s="208"/>
      <c r="E738" s="208"/>
      <c r="F738" s="125"/>
      <c r="G738" s="207"/>
    </row>
    <row r="739" spans="1:7" x14ac:dyDescent="0.25">
      <c r="A739" s="208"/>
      <c r="B739" s="208"/>
      <c r="C739" s="208"/>
      <c r="D739" s="208"/>
      <c r="E739" s="208"/>
      <c r="F739" s="125"/>
      <c r="G739" s="207"/>
    </row>
    <row r="740" spans="1:7" x14ac:dyDescent="0.25">
      <c r="A740" s="208"/>
      <c r="B740" s="208"/>
      <c r="C740" s="208"/>
      <c r="D740" s="208"/>
      <c r="E740" s="208"/>
      <c r="F740" s="125"/>
      <c r="G740" s="207"/>
    </row>
    <row r="741" spans="1:7" x14ac:dyDescent="0.25">
      <c r="A741" s="208"/>
      <c r="B741" s="208"/>
      <c r="C741" s="208"/>
      <c r="D741" s="208"/>
      <c r="E741" s="208"/>
      <c r="F741" s="125"/>
      <c r="G741" s="207"/>
    </row>
    <row r="742" spans="1:7" x14ac:dyDescent="0.25">
      <c r="A742" s="208"/>
      <c r="B742" s="208"/>
      <c r="C742" s="208"/>
      <c r="D742" s="208"/>
      <c r="E742" s="208"/>
      <c r="F742" s="125"/>
      <c r="G742" s="207"/>
    </row>
    <row r="743" spans="1:7" x14ac:dyDescent="0.25">
      <c r="A743" s="208"/>
      <c r="B743" s="208"/>
      <c r="C743" s="208"/>
      <c r="D743" s="208"/>
      <c r="E743" s="208"/>
      <c r="F743" s="125"/>
      <c r="G743" s="207"/>
    </row>
    <row r="744" spans="1:7" x14ac:dyDescent="0.25">
      <c r="A744" s="208"/>
      <c r="B744" s="208"/>
      <c r="C744" s="208"/>
      <c r="D744" s="208"/>
      <c r="E744" s="208"/>
      <c r="F744" s="125"/>
      <c r="G744" s="207"/>
    </row>
    <row r="745" spans="1:7" x14ac:dyDescent="0.25">
      <c r="A745" s="208"/>
      <c r="B745" s="208"/>
      <c r="C745" s="208"/>
      <c r="D745" s="208"/>
      <c r="E745" s="208"/>
      <c r="F745" s="125"/>
      <c r="G745" s="207"/>
    </row>
    <row r="746" spans="1:7" x14ac:dyDescent="0.25">
      <c r="A746" s="208"/>
      <c r="B746" s="208"/>
      <c r="C746" s="208"/>
      <c r="D746" s="208"/>
      <c r="E746" s="208"/>
      <c r="F746" s="125"/>
      <c r="G746" s="207"/>
    </row>
    <row r="747" spans="1:7" x14ac:dyDescent="0.25">
      <c r="A747" s="208"/>
      <c r="B747" s="208"/>
      <c r="C747" s="208"/>
      <c r="D747" s="208"/>
      <c r="E747" s="208"/>
      <c r="F747" s="125"/>
      <c r="G747" s="207"/>
    </row>
    <row r="748" spans="1:7" x14ac:dyDescent="0.25">
      <c r="A748" s="208"/>
      <c r="B748" s="208"/>
      <c r="C748" s="208"/>
      <c r="D748" s="208"/>
      <c r="E748" s="208"/>
      <c r="F748" s="125"/>
      <c r="G748" s="207"/>
    </row>
    <row r="749" spans="1:7" x14ac:dyDescent="0.25">
      <c r="A749" s="208"/>
      <c r="B749" s="208"/>
      <c r="C749" s="208"/>
      <c r="D749" s="208"/>
      <c r="E749" s="208"/>
      <c r="F749" s="125"/>
      <c r="G749" s="207"/>
    </row>
    <row r="750" spans="1:7" x14ac:dyDescent="0.25">
      <c r="A750" s="208"/>
      <c r="B750" s="208"/>
      <c r="C750" s="208"/>
      <c r="D750" s="208"/>
      <c r="E750" s="208"/>
      <c r="F750" s="125"/>
      <c r="G750" s="207"/>
    </row>
    <row r="751" spans="1:7" x14ac:dyDescent="0.25">
      <c r="A751" s="208"/>
      <c r="B751" s="208"/>
      <c r="C751" s="208"/>
      <c r="D751" s="208"/>
      <c r="E751" s="208"/>
      <c r="F751" s="125"/>
      <c r="G751" s="207"/>
    </row>
    <row r="752" spans="1:7" x14ac:dyDescent="0.25">
      <c r="A752" s="208"/>
      <c r="B752" s="208"/>
      <c r="C752" s="208"/>
      <c r="D752" s="208"/>
      <c r="E752" s="208"/>
      <c r="F752" s="125"/>
      <c r="G752" s="207"/>
    </row>
    <row r="753" spans="1:7" x14ac:dyDescent="0.25">
      <c r="A753" s="208"/>
      <c r="B753" s="208"/>
      <c r="C753" s="208"/>
      <c r="D753" s="208"/>
      <c r="E753" s="208"/>
      <c r="F753" s="125"/>
      <c r="G753" s="207"/>
    </row>
    <row r="754" spans="1:7" x14ac:dyDescent="0.25">
      <c r="A754" s="208"/>
      <c r="B754" s="208"/>
      <c r="C754" s="208"/>
      <c r="D754" s="208"/>
      <c r="E754" s="208"/>
      <c r="F754" s="125"/>
      <c r="G754" s="207"/>
    </row>
    <row r="755" spans="1:7" x14ac:dyDescent="0.25">
      <c r="A755" s="208"/>
      <c r="B755" s="208"/>
      <c r="C755" s="208"/>
      <c r="D755" s="208"/>
      <c r="E755" s="208"/>
      <c r="F755" s="125"/>
      <c r="G755" s="207"/>
    </row>
    <row r="756" spans="1:7" x14ac:dyDescent="0.25">
      <c r="A756" s="208"/>
      <c r="B756" s="208"/>
      <c r="C756" s="208"/>
      <c r="D756" s="208"/>
      <c r="E756" s="208"/>
      <c r="F756" s="125"/>
      <c r="G756" s="207"/>
    </row>
    <row r="757" spans="1:7" x14ac:dyDescent="0.25">
      <c r="A757" s="208"/>
      <c r="B757" s="208"/>
      <c r="C757" s="208"/>
      <c r="D757" s="208"/>
      <c r="E757" s="208"/>
      <c r="F757" s="125"/>
      <c r="G757" s="207"/>
    </row>
    <row r="758" spans="1:7" x14ac:dyDescent="0.25">
      <c r="A758" s="208"/>
      <c r="B758" s="208"/>
      <c r="C758" s="208"/>
      <c r="D758" s="208"/>
      <c r="E758" s="208"/>
      <c r="F758" s="125"/>
      <c r="G758" s="207"/>
    </row>
    <row r="759" spans="1:7" x14ac:dyDescent="0.25">
      <c r="A759" s="208"/>
      <c r="B759" s="208"/>
      <c r="C759" s="208"/>
      <c r="D759" s="208"/>
      <c r="E759" s="208"/>
      <c r="F759" s="125"/>
      <c r="G759" s="207"/>
    </row>
    <row r="760" spans="1:7" x14ac:dyDescent="0.25">
      <c r="A760" s="208"/>
      <c r="B760" s="208"/>
      <c r="C760" s="208"/>
      <c r="D760" s="208"/>
      <c r="E760" s="208"/>
      <c r="F760" s="125"/>
      <c r="G760" s="207"/>
    </row>
    <row r="761" spans="1:7" x14ac:dyDescent="0.25">
      <c r="A761" s="208"/>
      <c r="B761" s="208"/>
      <c r="C761" s="208"/>
      <c r="D761" s="208"/>
      <c r="E761" s="208"/>
      <c r="F761" s="125"/>
      <c r="G761" s="207"/>
    </row>
    <row r="762" spans="1:7" x14ac:dyDescent="0.25">
      <c r="A762" s="208"/>
      <c r="B762" s="208"/>
      <c r="C762" s="208"/>
      <c r="D762" s="208"/>
      <c r="E762" s="208"/>
      <c r="F762" s="125"/>
      <c r="G762" s="207"/>
    </row>
    <row r="763" spans="1:7" x14ac:dyDescent="0.25">
      <c r="A763" s="208"/>
      <c r="B763" s="208"/>
      <c r="C763" s="208"/>
      <c r="D763" s="208"/>
      <c r="E763" s="208"/>
      <c r="F763" s="125"/>
      <c r="G763" s="207"/>
    </row>
    <row r="764" spans="1:7" x14ac:dyDescent="0.25">
      <c r="A764" s="208"/>
      <c r="B764" s="208"/>
      <c r="C764" s="208"/>
      <c r="D764" s="208"/>
      <c r="E764" s="208"/>
      <c r="F764" s="125"/>
      <c r="G764" s="207"/>
    </row>
    <row r="765" spans="1:7" x14ac:dyDescent="0.25">
      <c r="A765" s="208"/>
      <c r="B765" s="208"/>
      <c r="C765" s="208"/>
      <c r="D765" s="208"/>
      <c r="E765" s="208"/>
      <c r="F765" s="125"/>
      <c r="G765" s="207"/>
    </row>
    <row r="766" spans="1:7" x14ac:dyDescent="0.25">
      <c r="A766" s="208"/>
      <c r="B766" s="208"/>
      <c r="C766" s="208"/>
      <c r="D766" s="208"/>
      <c r="E766" s="208"/>
      <c r="F766" s="125"/>
      <c r="G766" s="207"/>
    </row>
    <row r="767" spans="1:7" x14ac:dyDescent="0.25">
      <c r="A767" s="208"/>
      <c r="B767" s="208"/>
      <c r="C767" s="208"/>
      <c r="D767" s="208"/>
      <c r="E767" s="208"/>
      <c r="F767" s="125"/>
      <c r="G767" s="207"/>
    </row>
    <row r="768" spans="1:7" x14ac:dyDescent="0.25">
      <c r="A768" s="208"/>
      <c r="B768" s="208"/>
      <c r="C768" s="208"/>
      <c r="D768" s="208"/>
      <c r="E768" s="208"/>
      <c r="F768" s="125"/>
      <c r="G768" s="207"/>
    </row>
    <row r="769" spans="1:7" x14ac:dyDescent="0.25">
      <c r="A769" s="208"/>
      <c r="B769" s="208"/>
      <c r="C769" s="208"/>
      <c r="D769" s="208"/>
      <c r="E769" s="208"/>
      <c r="F769" s="125"/>
      <c r="G769" s="207"/>
    </row>
    <row r="770" spans="1:7" x14ac:dyDescent="0.25">
      <c r="A770" s="208"/>
      <c r="B770" s="208"/>
      <c r="C770" s="208"/>
      <c r="D770" s="208"/>
      <c r="E770" s="208"/>
      <c r="F770" s="125"/>
      <c r="G770" s="207"/>
    </row>
    <row r="771" spans="1:7" x14ac:dyDescent="0.25">
      <c r="A771" s="208"/>
      <c r="B771" s="208"/>
      <c r="C771" s="208"/>
      <c r="D771" s="208"/>
      <c r="E771" s="208"/>
      <c r="F771" s="125"/>
      <c r="G771" s="207"/>
    </row>
    <row r="772" spans="1:7" x14ac:dyDescent="0.25">
      <c r="A772" s="208"/>
      <c r="B772" s="208"/>
      <c r="C772" s="208"/>
      <c r="D772" s="208"/>
      <c r="E772" s="208"/>
      <c r="F772" s="125"/>
      <c r="G772" s="207"/>
    </row>
    <row r="773" spans="1:7" x14ac:dyDescent="0.25">
      <c r="A773" s="208"/>
      <c r="B773" s="208"/>
      <c r="C773" s="208"/>
      <c r="D773" s="208"/>
      <c r="E773" s="208"/>
      <c r="F773" s="125"/>
      <c r="G773" s="207"/>
    </row>
    <row r="774" spans="1:7" x14ac:dyDescent="0.25">
      <c r="A774" s="208"/>
      <c r="B774" s="208"/>
      <c r="C774" s="208"/>
      <c r="D774" s="208"/>
      <c r="E774" s="208"/>
      <c r="F774" s="125"/>
      <c r="G774" s="207"/>
    </row>
    <row r="775" spans="1:7" x14ac:dyDescent="0.25">
      <c r="A775" s="208"/>
      <c r="B775" s="208"/>
      <c r="C775" s="208"/>
      <c r="D775" s="208"/>
      <c r="E775" s="208"/>
      <c r="F775" s="125"/>
      <c r="G775" s="207"/>
    </row>
    <row r="776" spans="1:7" x14ac:dyDescent="0.25">
      <c r="A776" s="208"/>
      <c r="B776" s="208"/>
      <c r="C776" s="208"/>
      <c r="D776" s="208"/>
      <c r="E776" s="208"/>
      <c r="F776" s="125"/>
      <c r="G776" s="207"/>
    </row>
    <row r="777" spans="1:7" x14ac:dyDescent="0.25">
      <c r="A777" s="208"/>
      <c r="B777" s="208"/>
      <c r="C777" s="208"/>
      <c r="D777" s="208"/>
      <c r="E777" s="208"/>
      <c r="F777" s="125"/>
      <c r="G777" s="207"/>
    </row>
    <row r="778" spans="1:7" x14ac:dyDescent="0.25">
      <c r="A778" s="208"/>
      <c r="B778" s="208"/>
      <c r="C778" s="208"/>
      <c r="D778" s="208"/>
      <c r="E778" s="208"/>
      <c r="F778" s="125"/>
      <c r="G778" s="207"/>
    </row>
    <row r="779" spans="1:7" x14ac:dyDescent="0.25">
      <c r="A779" s="208"/>
      <c r="B779" s="208"/>
      <c r="C779" s="208"/>
      <c r="D779" s="208"/>
      <c r="E779" s="208"/>
      <c r="F779" s="125"/>
      <c r="G779" s="207"/>
    </row>
    <row r="780" spans="1:7" x14ac:dyDescent="0.25">
      <c r="A780" s="208"/>
      <c r="B780" s="208"/>
      <c r="C780" s="208"/>
      <c r="D780" s="208"/>
      <c r="E780" s="208"/>
      <c r="F780" s="125"/>
      <c r="G780" s="207"/>
    </row>
    <row r="781" spans="1:7" x14ac:dyDescent="0.25">
      <c r="A781" s="208"/>
      <c r="B781" s="208"/>
      <c r="C781" s="208"/>
      <c r="D781" s="208"/>
      <c r="E781" s="208"/>
      <c r="F781" s="125"/>
      <c r="G781" s="207"/>
    </row>
    <row r="782" spans="1:7" x14ac:dyDescent="0.25">
      <c r="A782" s="208"/>
      <c r="B782" s="208"/>
      <c r="C782" s="208"/>
      <c r="D782" s="208"/>
      <c r="E782" s="208"/>
      <c r="F782" s="125"/>
      <c r="G782" s="207"/>
    </row>
    <row r="783" spans="1:7" x14ac:dyDescent="0.25">
      <c r="A783" s="208"/>
      <c r="B783" s="208"/>
      <c r="C783" s="208"/>
      <c r="D783" s="208"/>
      <c r="E783" s="208"/>
      <c r="F783" s="125"/>
      <c r="G783" s="207"/>
    </row>
    <row r="784" spans="1:7" x14ac:dyDescent="0.25">
      <c r="A784" s="208"/>
      <c r="B784" s="208"/>
      <c r="C784" s="208"/>
      <c r="D784" s="208"/>
      <c r="E784" s="208"/>
      <c r="F784" s="125"/>
      <c r="G784" s="207"/>
    </row>
    <row r="785" spans="1:7" x14ac:dyDescent="0.25">
      <c r="A785" s="208"/>
      <c r="B785" s="208"/>
      <c r="C785" s="208"/>
      <c r="D785" s="208"/>
      <c r="E785" s="208"/>
      <c r="F785" s="125"/>
      <c r="G785" s="207"/>
    </row>
    <row r="786" spans="1:7" x14ac:dyDescent="0.25">
      <c r="A786" s="208"/>
      <c r="B786" s="208"/>
      <c r="C786" s="208"/>
      <c r="D786" s="208"/>
      <c r="E786" s="208"/>
      <c r="F786" s="125"/>
      <c r="G786" s="207"/>
    </row>
    <row r="787" spans="1:7" x14ac:dyDescent="0.25">
      <c r="A787" s="208"/>
      <c r="B787" s="208"/>
      <c r="C787" s="208"/>
      <c r="D787" s="208"/>
      <c r="E787" s="208"/>
      <c r="F787" s="125"/>
      <c r="G787" s="207"/>
    </row>
    <row r="788" spans="1:7" x14ac:dyDescent="0.25">
      <c r="A788" s="208"/>
      <c r="B788" s="208"/>
      <c r="C788" s="208"/>
      <c r="D788" s="208"/>
      <c r="E788" s="208"/>
      <c r="F788" s="125"/>
      <c r="G788" s="207"/>
    </row>
    <row r="789" spans="1:7" x14ac:dyDescent="0.25">
      <c r="A789" s="208"/>
      <c r="B789" s="208"/>
      <c r="C789" s="208"/>
      <c r="D789" s="208"/>
      <c r="E789" s="208"/>
      <c r="F789" s="125"/>
      <c r="G789" s="207"/>
    </row>
    <row r="790" spans="1:7" x14ac:dyDescent="0.25">
      <c r="A790" s="208"/>
      <c r="B790" s="208"/>
      <c r="C790" s="208"/>
      <c r="D790" s="208"/>
      <c r="E790" s="208"/>
      <c r="F790" s="125"/>
      <c r="G790" s="207"/>
    </row>
    <row r="791" spans="1:7" x14ac:dyDescent="0.25">
      <c r="A791" s="208"/>
      <c r="B791" s="208"/>
      <c r="C791" s="208"/>
      <c r="D791" s="208"/>
      <c r="E791" s="208"/>
      <c r="F791" s="125"/>
      <c r="G791" s="207"/>
    </row>
    <row r="792" spans="1:7" x14ac:dyDescent="0.25">
      <c r="A792" s="208"/>
      <c r="B792" s="208"/>
      <c r="C792" s="208"/>
      <c r="D792" s="208"/>
      <c r="E792" s="208"/>
      <c r="F792" s="125"/>
      <c r="G792" s="207"/>
    </row>
    <row r="793" spans="1:7" x14ac:dyDescent="0.25">
      <c r="A793" s="208"/>
      <c r="B793" s="208"/>
      <c r="C793" s="208"/>
      <c r="D793" s="208"/>
      <c r="E793" s="208"/>
      <c r="F793" s="125"/>
      <c r="G793" s="207"/>
    </row>
    <row r="794" spans="1:7" x14ac:dyDescent="0.25">
      <c r="A794" s="208"/>
      <c r="B794" s="208"/>
      <c r="C794" s="208"/>
      <c r="D794" s="208"/>
      <c r="E794" s="208"/>
      <c r="F794" s="125"/>
      <c r="G794" s="207"/>
    </row>
    <row r="795" spans="1:7" x14ac:dyDescent="0.25">
      <c r="A795" s="208"/>
      <c r="B795" s="208"/>
      <c r="C795" s="208"/>
      <c r="D795" s="208"/>
      <c r="E795" s="208"/>
      <c r="F795" s="125"/>
      <c r="G795" s="207"/>
    </row>
    <row r="796" spans="1:7" x14ac:dyDescent="0.25">
      <c r="A796" s="208"/>
      <c r="B796" s="208"/>
      <c r="C796" s="208"/>
      <c r="D796" s="208"/>
      <c r="E796" s="208"/>
      <c r="F796" s="125"/>
      <c r="G796" s="207"/>
    </row>
    <row r="797" spans="1:7" x14ac:dyDescent="0.25">
      <c r="A797" s="208"/>
      <c r="B797" s="208"/>
      <c r="C797" s="208"/>
      <c r="D797" s="208"/>
      <c r="E797" s="208"/>
      <c r="F797" s="125"/>
      <c r="G797" s="207"/>
    </row>
    <row r="798" spans="1:7" x14ac:dyDescent="0.25">
      <c r="A798" s="208"/>
      <c r="B798" s="208"/>
      <c r="C798" s="208"/>
      <c r="D798" s="208"/>
      <c r="E798" s="208"/>
      <c r="F798" s="125"/>
      <c r="G798" s="207"/>
    </row>
    <row r="799" spans="1:7" x14ac:dyDescent="0.25">
      <c r="A799" s="208"/>
      <c r="B799" s="208"/>
      <c r="C799" s="208"/>
      <c r="D799" s="208"/>
      <c r="E799" s="208"/>
      <c r="F799" s="125"/>
      <c r="G799" s="207"/>
    </row>
    <row r="800" spans="1:7" x14ac:dyDescent="0.25">
      <c r="A800" s="208"/>
      <c r="B800" s="208"/>
      <c r="C800" s="208"/>
      <c r="D800" s="208"/>
      <c r="E800" s="208"/>
      <c r="F800" s="125"/>
      <c r="G800" s="207"/>
    </row>
    <row r="801" spans="1:7" x14ac:dyDescent="0.25">
      <c r="A801" s="208"/>
      <c r="B801" s="208"/>
      <c r="C801" s="208"/>
      <c r="D801" s="208"/>
      <c r="E801" s="208"/>
      <c r="F801" s="125"/>
      <c r="G801" s="207"/>
    </row>
    <row r="802" spans="1:7" x14ac:dyDescent="0.25">
      <c r="A802" s="208"/>
      <c r="B802" s="208"/>
      <c r="C802" s="208"/>
      <c r="D802" s="208"/>
      <c r="E802" s="208"/>
      <c r="F802" s="125"/>
      <c r="G802" s="207"/>
    </row>
    <row r="803" spans="1:7" x14ac:dyDescent="0.25">
      <c r="A803" s="208"/>
      <c r="B803" s="208"/>
      <c r="C803" s="208"/>
      <c r="D803" s="208"/>
      <c r="E803" s="208"/>
      <c r="F803" s="125"/>
      <c r="G803" s="207"/>
    </row>
    <row r="804" spans="1:7" x14ac:dyDescent="0.25">
      <c r="A804" s="208"/>
      <c r="B804" s="208"/>
      <c r="C804" s="208"/>
      <c r="D804" s="208"/>
      <c r="E804" s="208"/>
      <c r="F804" s="125"/>
      <c r="G804" s="207"/>
    </row>
    <row r="805" spans="1:7" x14ac:dyDescent="0.25">
      <c r="A805" s="208"/>
      <c r="B805" s="208"/>
      <c r="C805" s="208"/>
      <c r="D805" s="208"/>
      <c r="E805" s="208"/>
      <c r="F805" s="125"/>
      <c r="G805" s="207"/>
    </row>
    <row r="806" spans="1:7" x14ac:dyDescent="0.25">
      <c r="A806" s="208"/>
      <c r="B806" s="208"/>
      <c r="C806" s="208"/>
      <c r="D806" s="208"/>
      <c r="E806" s="208"/>
      <c r="F806" s="125"/>
      <c r="G806" s="207"/>
    </row>
    <row r="807" spans="1:7" x14ac:dyDescent="0.25">
      <c r="A807" s="208"/>
      <c r="B807" s="208"/>
      <c r="C807" s="208"/>
      <c r="D807" s="208"/>
      <c r="E807" s="208"/>
      <c r="F807" s="125"/>
      <c r="G807" s="207"/>
    </row>
    <row r="808" spans="1:7" x14ac:dyDescent="0.25">
      <c r="A808" s="208"/>
      <c r="B808" s="208"/>
      <c r="C808" s="208"/>
      <c r="D808" s="208"/>
      <c r="E808" s="208"/>
      <c r="F808" s="125"/>
      <c r="G808" s="207"/>
    </row>
    <row r="809" spans="1:7" x14ac:dyDescent="0.25">
      <c r="A809" s="208"/>
      <c r="B809" s="208"/>
      <c r="C809" s="208"/>
      <c r="D809" s="208"/>
      <c r="E809" s="208"/>
      <c r="F809" s="125"/>
      <c r="G809" s="207"/>
    </row>
    <row r="810" spans="1:7" x14ac:dyDescent="0.25">
      <c r="A810" s="208"/>
      <c r="B810" s="208"/>
      <c r="C810" s="208"/>
      <c r="D810" s="208"/>
      <c r="E810" s="208"/>
      <c r="F810" s="125"/>
      <c r="G810" s="207"/>
    </row>
    <row r="811" spans="1:7" x14ac:dyDescent="0.25">
      <c r="A811" s="208"/>
      <c r="B811" s="208"/>
      <c r="C811" s="208"/>
      <c r="D811" s="208"/>
      <c r="E811" s="208"/>
      <c r="F811" s="125"/>
      <c r="G811" s="207"/>
    </row>
    <row r="812" spans="1:7" x14ac:dyDescent="0.25">
      <c r="A812" s="208"/>
      <c r="B812" s="208"/>
      <c r="C812" s="208"/>
      <c r="D812" s="208"/>
      <c r="E812" s="208"/>
      <c r="F812" s="125"/>
      <c r="G812" s="207"/>
    </row>
    <row r="813" spans="1:7" x14ac:dyDescent="0.25">
      <c r="A813" s="208"/>
      <c r="B813" s="208"/>
      <c r="C813" s="208"/>
      <c r="D813" s="208"/>
      <c r="E813" s="208"/>
      <c r="F813" s="125"/>
      <c r="G813" s="207"/>
    </row>
    <row r="814" spans="1:7" x14ac:dyDescent="0.25">
      <c r="A814" s="208"/>
      <c r="B814" s="208"/>
      <c r="C814" s="208"/>
      <c r="D814" s="208"/>
      <c r="E814" s="208"/>
      <c r="F814" s="125"/>
      <c r="G814" s="207"/>
    </row>
    <row r="815" spans="1:7" x14ac:dyDescent="0.25">
      <c r="A815" s="208"/>
      <c r="B815" s="208"/>
      <c r="C815" s="208"/>
      <c r="D815" s="208"/>
      <c r="E815" s="208"/>
      <c r="F815" s="125"/>
      <c r="G815" s="207"/>
    </row>
    <row r="816" spans="1:7" x14ac:dyDescent="0.25">
      <c r="A816" s="208"/>
      <c r="B816" s="208"/>
      <c r="C816" s="208"/>
      <c r="D816" s="208"/>
      <c r="E816" s="208"/>
      <c r="F816" s="125"/>
      <c r="G816" s="207"/>
    </row>
    <row r="817" spans="1:7" x14ac:dyDescent="0.25">
      <c r="A817" s="208"/>
      <c r="B817" s="208"/>
      <c r="C817" s="208"/>
      <c r="D817" s="208"/>
      <c r="E817" s="208"/>
      <c r="F817" s="125"/>
      <c r="G817" s="207"/>
    </row>
    <row r="818" spans="1:7" x14ac:dyDescent="0.25">
      <c r="A818" s="208"/>
      <c r="B818" s="208"/>
      <c r="C818" s="208"/>
      <c r="D818" s="208"/>
      <c r="E818" s="208"/>
      <c r="F818" s="125"/>
      <c r="G818" s="207"/>
    </row>
    <row r="819" spans="1:7" x14ac:dyDescent="0.25">
      <c r="A819" s="208"/>
      <c r="B819" s="208"/>
      <c r="C819" s="208"/>
      <c r="D819" s="208"/>
      <c r="E819" s="208"/>
      <c r="F819" s="125"/>
      <c r="G819" s="207"/>
    </row>
    <row r="820" spans="1:7" x14ac:dyDescent="0.25">
      <c r="A820" s="208"/>
      <c r="B820" s="208"/>
      <c r="C820" s="208"/>
      <c r="D820" s="208"/>
      <c r="E820" s="208"/>
      <c r="F820" s="125"/>
      <c r="G820" s="207"/>
    </row>
    <row r="821" spans="1:7" x14ac:dyDescent="0.25">
      <c r="A821" s="208"/>
      <c r="B821" s="208"/>
      <c r="C821" s="208"/>
      <c r="D821" s="208"/>
      <c r="E821" s="208"/>
      <c r="F821" s="125"/>
      <c r="G821" s="207"/>
    </row>
    <row r="822" spans="1:7" x14ac:dyDescent="0.25">
      <c r="A822" s="208"/>
      <c r="B822" s="208"/>
      <c r="C822" s="208"/>
      <c r="D822" s="208"/>
      <c r="E822" s="208"/>
      <c r="F822" s="125"/>
      <c r="G822" s="207"/>
    </row>
    <row r="823" spans="1:7" x14ac:dyDescent="0.25">
      <c r="A823" s="208"/>
      <c r="B823" s="208"/>
      <c r="C823" s="208"/>
      <c r="D823" s="208"/>
      <c r="E823" s="208"/>
      <c r="F823" s="125"/>
      <c r="G823" s="207"/>
    </row>
    <row r="824" spans="1:7" x14ac:dyDescent="0.25">
      <c r="A824" s="208"/>
      <c r="B824" s="208"/>
      <c r="C824" s="208"/>
      <c r="D824" s="208"/>
      <c r="E824" s="208"/>
      <c r="F824" s="125"/>
      <c r="G824" s="207"/>
    </row>
    <row r="825" spans="1:7" x14ac:dyDescent="0.25">
      <c r="A825" s="208"/>
      <c r="B825" s="208"/>
      <c r="C825" s="208"/>
      <c r="D825" s="208"/>
      <c r="E825" s="208"/>
      <c r="F825" s="125"/>
      <c r="G825" s="207"/>
    </row>
    <row r="826" spans="1:7" x14ac:dyDescent="0.25">
      <c r="A826" s="208"/>
      <c r="B826" s="208"/>
      <c r="C826" s="208"/>
      <c r="D826" s="208"/>
      <c r="E826" s="208"/>
      <c r="F826" s="125"/>
      <c r="G826" s="207"/>
    </row>
    <row r="827" spans="1:7" x14ac:dyDescent="0.25">
      <c r="A827" s="208"/>
      <c r="B827" s="208"/>
      <c r="C827" s="208"/>
      <c r="D827" s="208"/>
      <c r="E827" s="208"/>
      <c r="F827" s="125"/>
      <c r="G827" s="207"/>
    </row>
    <row r="828" spans="1:7" x14ac:dyDescent="0.25">
      <c r="A828" s="208"/>
      <c r="B828" s="208"/>
      <c r="C828" s="208"/>
      <c r="D828" s="208"/>
      <c r="E828" s="208"/>
      <c r="F828" s="125"/>
      <c r="G828" s="207"/>
    </row>
    <row r="829" spans="1:7" x14ac:dyDescent="0.25">
      <c r="A829" s="208"/>
      <c r="B829" s="208"/>
      <c r="C829" s="208"/>
      <c r="D829" s="208"/>
      <c r="E829" s="208"/>
      <c r="F829" s="125"/>
      <c r="G829" s="207"/>
    </row>
    <row r="830" spans="1:7" x14ac:dyDescent="0.25">
      <c r="A830" s="208"/>
      <c r="B830" s="208"/>
      <c r="C830" s="208"/>
      <c r="D830" s="208"/>
      <c r="E830" s="208"/>
      <c r="F830" s="125"/>
      <c r="G830" s="207"/>
    </row>
    <row r="831" spans="1:7" x14ac:dyDescent="0.25">
      <c r="A831" s="208"/>
      <c r="B831" s="208"/>
      <c r="C831" s="208"/>
      <c r="D831" s="208"/>
      <c r="E831" s="208"/>
      <c r="F831" s="125"/>
      <c r="G831" s="207"/>
    </row>
    <row r="832" spans="1:7" x14ac:dyDescent="0.25">
      <c r="A832" s="208"/>
      <c r="B832" s="208"/>
      <c r="C832" s="208"/>
      <c r="D832" s="208"/>
      <c r="E832" s="208"/>
      <c r="F832" s="125"/>
      <c r="G832" s="207"/>
    </row>
    <row r="833" spans="1:7" x14ac:dyDescent="0.25">
      <c r="A833" s="208"/>
      <c r="B833" s="208"/>
      <c r="C833" s="208"/>
      <c r="D833" s="208"/>
      <c r="E833" s="208"/>
      <c r="F833" s="125"/>
      <c r="G833" s="207"/>
    </row>
    <row r="834" spans="1:7" x14ac:dyDescent="0.25">
      <c r="A834" s="208"/>
      <c r="B834" s="208"/>
      <c r="C834" s="208"/>
      <c r="D834" s="208"/>
      <c r="E834" s="208"/>
      <c r="F834" s="125"/>
      <c r="G834" s="207"/>
    </row>
    <row r="835" spans="1:7" x14ac:dyDescent="0.25">
      <c r="A835" s="208"/>
      <c r="B835" s="208"/>
      <c r="C835" s="208"/>
      <c r="D835" s="208"/>
      <c r="E835" s="208"/>
      <c r="F835" s="125"/>
      <c r="G835" s="207"/>
    </row>
    <row r="836" spans="1:7" x14ac:dyDescent="0.25">
      <c r="A836" s="208"/>
      <c r="B836" s="208"/>
      <c r="C836" s="208"/>
      <c r="D836" s="208"/>
      <c r="E836" s="208"/>
      <c r="F836" s="125"/>
      <c r="G836" s="207"/>
    </row>
    <row r="837" spans="1:7" x14ac:dyDescent="0.25">
      <c r="A837" s="208"/>
      <c r="B837" s="208"/>
      <c r="C837" s="208"/>
      <c r="D837" s="208"/>
      <c r="E837" s="208"/>
      <c r="F837" s="125"/>
      <c r="G837" s="207"/>
    </row>
    <row r="838" spans="1:7" x14ac:dyDescent="0.25">
      <c r="A838" s="208"/>
      <c r="B838" s="208"/>
      <c r="C838" s="208"/>
      <c r="D838" s="208"/>
      <c r="E838" s="208"/>
      <c r="F838" s="125"/>
      <c r="G838" s="207"/>
    </row>
    <row r="839" spans="1:7" x14ac:dyDescent="0.25">
      <c r="A839" s="208"/>
      <c r="B839" s="208"/>
      <c r="C839" s="208"/>
      <c r="D839" s="208"/>
      <c r="E839" s="208"/>
      <c r="F839" s="125"/>
      <c r="G839" s="207"/>
    </row>
    <row r="840" spans="1:7" x14ac:dyDescent="0.25">
      <c r="A840" s="208"/>
      <c r="B840" s="208"/>
      <c r="C840" s="208"/>
      <c r="D840" s="208"/>
      <c r="E840" s="208"/>
      <c r="F840" s="125"/>
      <c r="G840" s="207"/>
    </row>
    <row r="841" spans="1:7" x14ac:dyDescent="0.25">
      <c r="A841" s="208"/>
      <c r="B841" s="208"/>
      <c r="C841" s="208"/>
      <c r="D841" s="208"/>
      <c r="E841" s="208"/>
      <c r="F841" s="125"/>
      <c r="G841" s="207"/>
    </row>
    <row r="842" spans="1:7" x14ac:dyDescent="0.25">
      <c r="A842" s="208"/>
      <c r="B842" s="208"/>
      <c r="C842" s="208"/>
      <c r="D842" s="208"/>
      <c r="E842" s="208"/>
      <c r="F842" s="125"/>
      <c r="G842" s="207"/>
    </row>
    <row r="843" spans="1:7" x14ac:dyDescent="0.25">
      <c r="A843" s="208"/>
      <c r="B843" s="208"/>
      <c r="C843" s="208"/>
      <c r="D843" s="208"/>
      <c r="E843" s="208"/>
      <c r="F843" s="125"/>
      <c r="G843" s="207"/>
    </row>
    <row r="844" spans="1:7" x14ac:dyDescent="0.25">
      <c r="A844" s="208"/>
      <c r="B844" s="208"/>
      <c r="C844" s="208"/>
      <c r="D844" s="208"/>
      <c r="E844" s="208"/>
      <c r="F844" s="125"/>
      <c r="G844" s="207"/>
    </row>
    <row r="845" spans="1:7" x14ac:dyDescent="0.25">
      <c r="A845" s="208"/>
      <c r="B845" s="208"/>
      <c r="C845" s="208"/>
      <c r="D845" s="208"/>
      <c r="E845" s="208"/>
      <c r="F845" s="125"/>
      <c r="G845" s="207"/>
    </row>
    <row r="846" spans="1:7" x14ac:dyDescent="0.25">
      <c r="A846" s="208"/>
      <c r="B846" s="208"/>
      <c r="C846" s="208"/>
      <c r="D846" s="208"/>
      <c r="E846" s="208"/>
      <c r="F846" s="125"/>
      <c r="G846" s="207"/>
    </row>
    <row r="847" spans="1:7" x14ac:dyDescent="0.25">
      <c r="A847" s="208"/>
      <c r="B847" s="208"/>
      <c r="C847" s="208"/>
      <c r="D847" s="208"/>
      <c r="E847" s="208"/>
      <c r="F847" s="125"/>
      <c r="G847" s="207"/>
    </row>
    <row r="848" spans="1:7" x14ac:dyDescent="0.25">
      <c r="A848" s="208"/>
      <c r="B848" s="208"/>
      <c r="C848" s="208"/>
      <c r="D848" s="208"/>
      <c r="E848" s="208"/>
      <c r="F848" s="125"/>
      <c r="G848" s="207"/>
    </row>
    <row r="849" spans="1:7" x14ac:dyDescent="0.25">
      <c r="A849" s="208"/>
      <c r="B849" s="208"/>
      <c r="C849" s="208"/>
      <c r="D849" s="208"/>
      <c r="E849" s="208"/>
      <c r="F849" s="125"/>
      <c r="G849" s="207"/>
    </row>
    <row r="850" spans="1:7" x14ac:dyDescent="0.25">
      <c r="A850" s="208"/>
      <c r="B850" s="208"/>
      <c r="C850" s="208"/>
      <c r="D850" s="208"/>
      <c r="E850" s="208"/>
      <c r="F850" s="125"/>
      <c r="G850" s="207"/>
    </row>
    <row r="851" spans="1:7" x14ac:dyDescent="0.25">
      <c r="A851" s="208"/>
      <c r="B851" s="208"/>
      <c r="C851" s="208"/>
      <c r="D851" s="208"/>
      <c r="E851" s="208"/>
      <c r="F851" s="125"/>
      <c r="G851" s="207"/>
    </row>
    <row r="852" spans="1:7" x14ac:dyDescent="0.25">
      <c r="A852" s="208"/>
      <c r="B852" s="208"/>
      <c r="C852" s="208"/>
      <c r="D852" s="208"/>
      <c r="E852" s="208"/>
      <c r="F852" s="125"/>
      <c r="G852" s="207"/>
    </row>
    <row r="853" spans="1:7" x14ac:dyDescent="0.25">
      <c r="A853" s="208"/>
      <c r="B853" s="208"/>
      <c r="C853" s="208"/>
      <c r="D853" s="208"/>
      <c r="E853" s="208"/>
      <c r="F853" s="125"/>
      <c r="G853" s="207"/>
    </row>
    <row r="854" spans="1:7" x14ac:dyDescent="0.25">
      <c r="A854" s="208"/>
      <c r="B854" s="208"/>
      <c r="C854" s="208"/>
      <c r="D854" s="208"/>
      <c r="E854" s="208"/>
      <c r="F854" s="125"/>
      <c r="G854" s="207"/>
    </row>
    <row r="855" spans="1:7" x14ac:dyDescent="0.25">
      <c r="A855" s="208"/>
      <c r="B855" s="208"/>
      <c r="C855" s="208"/>
      <c r="D855" s="208"/>
      <c r="E855" s="208"/>
      <c r="F855" s="125"/>
      <c r="G855" s="207"/>
    </row>
    <row r="856" spans="1:7" x14ac:dyDescent="0.25">
      <c r="A856" s="208"/>
      <c r="B856" s="208"/>
      <c r="C856" s="208"/>
      <c r="D856" s="208"/>
      <c r="E856" s="208"/>
      <c r="F856" s="125"/>
      <c r="G856" s="207"/>
    </row>
    <row r="857" spans="1:7" x14ac:dyDescent="0.25">
      <c r="A857" s="208"/>
      <c r="B857" s="208"/>
      <c r="C857" s="208"/>
      <c r="D857" s="208"/>
      <c r="E857" s="208"/>
      <c r="F857" s="125"/>
      <c r="G857" s="207"/>
    </row>
    <row r="858" spans="1:7" x14ac:dyDescent="0.25">
      <c r="A858" s="208"/>
      <c r="B858" s="208"/>
      <c r="C858" s="208"/>
      <c r="D858" s="208"/>
      <c r="E858" s="208"/>
      <c r="F858" s="125"/>
      <c r="G858" s="207"/>
    </row>
    <row r="859" spans="1:7" x14ac:dyDescent="0.25">
      <c r="A859" s="208"/>
      <c r="B859" s="208"/>
      <c r="C859" s="208"/>
      <c r="D859" s="208"/>
      <c r="E859" s="208"/>
      <c r="F859" s="125"/>
      <c r="G859" s="207"/>
    </row>
    <row r="860" spans="1:7" x14ac:dyDescent="0.25">
      <c r="A860" s="208"/>
      <c r="B860" s="208"/>
      <c r="C860" s="208"/>
      <c r="D860" s="208"/>
      <c r="E860" s="208"/>
      <c r="F860" s="125"/>
      <c r="G860" s="207"/>
    </row>
    <row r="861" spans="1:7" x14ac:dyDescent="0.25">
      <c r="A861" s="208"/>
      <c r="B861" s="208"/>
      <c r="C861" s="208"/>
      <c r="D861" s="208"/>
      <c r="E861" s="208"/>
      <c r="F861" s="125"/>
      <c r="G861" s="207"/>
    </row>
    <row r="862" spans="1:7" x14ac:dyDescent="0.25">
      <c r="A862" s="208"/>
      <c r="B862" s="208"/>
      <c r="C862" s="208"/>
      <c r="D862" s="208"/>
      <c r="E862" s="208"/>
      <c r="F862" s="125"/>
      <c r="G862" s="207"/>
    </row>
    <row r="863" spans="1:7" x14ac:dyDescent="0.25">
      <c r="A863" s="208"/>
      <c r="B863" s="208"/>
      <c r="C863" s="208"/>
      <c r="D863" s="208"/>
      <c r="E863" s="208"/>
      <c r="F863" s="125"/>
      <c r="G863" s="207"/>
    </row>
    <row r="864" spans="1:7" x14ac:dyDescent="0.25">
      <c r="A864" s="208"/>
      <c r="B864" s="208"/>
      <c r="C864" s="208"/>
      <c r="D864" s="208"/>
      <c r="E864" s="208"/>
      <c r="F864" s="125"/>
      <c r="G864" s="207"/>
    </row>
    <row r="865" spans="1:7" x14ac:dyDescent="0.25">
      <c r="A865" s="208"/>
      <c r="B865" s="208"/>
      <c r="C865" s="208"/>
      <c r="D865" s="208"/>
      <c r="E865" s="208"/>
      <c r="F865" s="125"/>
      <c r="G865" s="207"/>
    </row>
    <row r="866" spans="1:7" x14ac:dyDescent="0.25">
      <c r="A866" s="208"/>
      <c r="B866" s="208"/>
      <c r="C866" s="208"/>
      <c r="D866" s="208"/>
      <c r="E866" s="208"/>
      <c r="F866" s="125"/>
      <c r="G866" s="207"/>
    </row>
    <row r="867" spans="1:7" x14ac:dyDescent="0.25">
      <c r="A867" s="208"/>
      <c r="B867" s="208"/>
      <c r="C867" s="208"/>
      <c r="D867" s="208"/>
      <c r="E867" s="208"/>
      <c r="F867" s="125"/>
      <c r="G867" s="207"/>
    </row>
    <row r="868" spans="1:7" x14ac:dyDescent="0.25">
      <c r="A868" s="208"/>
      <c r="B868" s="208"/>
      <c r="C868" s="208"/>
      <c r="D868" s="208"/>
      <c r="E868" s="208"/>
      <c r="F868" s="125"/>
      <c r="G868" s="207"/>
    </row>
    <row r="869" spans="1:7" x14ac:dyDescent="0.25">
      <c r="A869" s="208"/>
      <c r="B869" s="208"/>
      <c r="C869" s="208"/>
      <c r="D869" s="208"/>
      <c r="E869" s="208"/>
      <c r="F869" s="125"/>
      <c r="G869" s="207"/>
    </row>
    <row r="870" spans="1:7" x14ac:dyDescent="0.25">
      <c r="A870" s="208"/>
      <c r="B870" s="208"/>
      <c r="C870" s="208"/>
      <c r="D870" s="208"/>
      <c r="E870" s="208"/>
      <c r="F870" s="125"/>
      <c r="G870" s="207"/>
    </row>
    <row r="871" spans="1:7" x14ac:dyDescent="0.25">
      <c r="A871" s="208"/>
      <c r="B871" s="208"/>
      <c r="C871" s="208"/>
      <c r="D871" s="208"/>
      <c r="E871" s="208"/>
      <c r="F871" s="125"/>
      <c r="G871" s="207"/>
    </row>
    <row r="872" spans="1:7" x14ac:dyDescent="0.25">
      <c r="A872" s="208"/>
      <c r="B872" s="208"/>
      <c r="C872" s="208"/>
      <c r="D872" s="208"/>
      <c r="E872" s="208"/>
      <c r="F872" s="125"/>
      <c r="G872" s="207"/>
    </row>
    <row r="873" spans="1:7" x14ac:dyDescent="0.25">
      <c r="A873" s="208"/>
      <c r="B873" s="208"/>
      <c r="C873" s="208"/>
      <c r="D873" s="208"/>
      <c r="E873" s="208"/>
      <c r="F873" s="125"/>
      <c r="G873" s="207"/>
    </row>
    <row r="874" spans="1:7" x14ac:dyDescent="0.25">
      <c r="A874" s="208"/>
      <c r="B874" s="208"/>
      <c r="C874" s="208"/>
      <c r="D874" s="208"/>
      <c r="E874" s="208"/>
      <c r="F874" s="125"/>
      <c r="G874" s="207"/>
    </row>
    <row r="875" spans="1:7" x14ac:dyDescent="0.25">
      <c r="A875" s="208"/>
      <c r="B875" s="208"/>
      <c r="C875" s="208"/>
      <c r="D875" s="208"/>
      <c r="E875" s="208"/>
      <c r="F875" s="125"/>
      <c r="G875" s="207"/>
    </row>
    <row r="876" spans="1:7" x14ac:dyDescent="0.25">
      <c r="A876" s="208"/>
      <c r="B876" s="208"/>
      <c r="C876" s="208"/>
      <c r="D876" s="208"/>
      <c r="E876" s="208"/>
      <c r="F876" s="125"/>
      <c r="G876" s="207"/>
    </row>
    <row r="877" spans="1:7" x14ac:dyDescent="0.25">
      <c r="A877" s="208"/>
      <c r="B877" s="208"/>
      <c r="C877" s="208"/>
      <c r="D877" s="208"/>
      <c r="E877" s="208"/>
      <c r="F877" s="125"/>
      <c r="G877" s="207"/>
    </row>
    <row r="878" spans="1:7" x14ac:dyDescent="0.25">
      <c r="A878" s="208"/>
      <c r="B878" s="208"/>
      <c r="C878" s="208"/>
      <c r="D878" s="208"/>
      <c r="E878" s="208"/>
      <c r="F878" s="125"/>
      <c r="G878" s="207"/>
    </row>
    <row r="879" spans="1:7" x14ac:dyDescent="0.25">
      <c r="A879" s="208"/>
      <c r="B879" s="208"/>
      <c r="C879" s="208"/>
      <c r="D879" s="208"/>
      <c r="E879" s="208"/>
      <c r="F879" s="125"/>
      <c r="G879" s="207"/>
    </row>
    <row r="880" spans="1:7" x14ac:dyDescent="0.25">
      <c r="A880" s="208"/>
      <c r="B880" s="208"/>
      <c r="C880" s="208"/>
      <c r="D880" s="208"/>
      <c r="E880" s="208"/>
      <c r="F880" s="125"/>
      <c r="G880" s="207"/>
    </row>
    <row r="881" spans="1:7" x14ac:dyDescent="0.25">
      <c r="A881" s="208"/>
      <c r="B881" s="208"/>
      <c r="C881" s="208"/>
      <c r="D881" s="208"/>
      <c r="E881" s="208"/>
      <c r="F881" s="125"/>
      <c r="G881" s="207"/>
    </row>
    <row r="882" spans="1:7" x14ac:dyDescent="0.25">
      <c r="A882" s="208"/>
      <c r="B882" s="208"/>
      <c r="C882" s="208"/>
      <c r="D882" s="208"/>
      <c r="E882" s="208"/>
      <c r="F882" s="125"/>
      <c r="G882" s="207"/>
    </row>
    <row r="883" spans="1:7" x14ac:dyDescent="0.25">
      <c r="A883" s="208"/>
      <c r="B883" s="208"/>
      <c r="C883" s="208"/>
      <c r="D883" s="208"/>
      <c r="E883" s="208"/>
      <c r="F883" s="125"/>
      <c r="G883" s="207"/>
    </row>
    <row r="884" spans="1:7" x14ac:dyDescent="0.25">
      <c r="A884" s="208"/>
      <c r="B884" s="208"/>
      <c r="C884" s="208"/>
      <c r="D884" s="208"/>
      <c r="E884" s="208"/>
      <c r="F884" s="125"/>
      <c r="G884" s="207"/>
    </row>
    <row r="885" spans="1:7" x14ac:dyDescent="0.25">
      <c r="A885" s="208"/>
      <c r="B885" s="208"/>
      <c r="C885" s="208"/>
      <c r="D885" s="208"/>
      <c r="E885" s="208"/>
      <c r="F885" s="125"/>
      <c r="G885" s="207"/>
    </row>
    <row r="886" spans="1:7" x14ac:dyDescent="0.25">
      <c r="A886" s="208"/>
      <c r="B886" s="208"/>
      <c r="C886" s="208"/>
      <c r="D886" s="208"/>
      <c r="E886" s="208"/>
      <c r="F886" s="125"/>
      <c r="G886" s="207"/>
    </row>
    <row r="887" spans="1:7" x14ac:dyDescent="0.25">
      <c r="A887" s="208"/>
      <c r="B887" s="208"/>
      <c r="C887" s="208"/>
      <c r="D887" s="208"/>
      <c r="E887" s="208"/>
      <c r="F887" s="125"/>
      <c r="G887" s="207"/>
    </row>
    <row r="888" spans="1:7" x14ac:dyDescent="0.25">
      <c r="A888" s="208"/>
      <c r="B888" s="208"/>
      <c r="C888" s="208"/>
      <c r="D888" s="208"/>
      <c r="E888" s="208"/>
      <c r="F888" s="125"/>
      <c r="G888" s="207"/>
    </row>
    <row r="889" spans="1:7" x14ac:dyDescent="0.25">
      <c r="A889" s="208"/>
      <c r="B889" s="208"/>
      <c r="C889" s="208"/>
      <c r="D889" s="208"/>
      <c r="E889" s="208"/>
      <c r="F889" s="125"/>
      <c r="G889" s="207"/>
    </row>
    <row r="890" spans="1:7" x14ac:dyDescent="0.25">
      <c r="A890" s="208"/>
      <c r="B890" s="208"/>
      <c r="C890" s="208"/>
      <c r="D890" s="208"/>
      <c r="E890" s="208"/>
      <c r="F890" s="125"/>
      <c r="G890" s="207"/>
    </row>
    <row r="891" spans="1:7" x14ac:dyDescent="0.25">
      <c r="A891" s="208"/>
      <c r="B891" s="208"/>
      <c r="C891" s="208"/>
      <c r="D891" s="208"/>
      <c r="E891" s="208"/>
      <c r="F891" s="125"/>
      <c r="G891" s="207"/>
    </row>
    <row r="892" spans="1:7" x14ac:dyDescent="0.25">
      <c r="A892" s="208"/>
      <c r="B892" s="208"/>
      <c r="C892" s="208"/>
      <c r="D892" s="208"/>
      <c r="E892" s="208"/>
      <c r="F892" s="125"/>
      <c r="G892" s="207"/>
    </row>
    <row r="893" spans="1:7" x14ac:dyDescent="0.25">
      <c r="A893" s="208"/>
      <c r="B893" s="208"/>
      <c r="C893" s="208"/>
      <c r="D893" s="208"/>
      <c r="E893" s="208"/>
      <c r="F893" s="125"/>
      <c r="G893" s="207"/>
    </row>
    <row r="894" spans="1:7" x14ac:dyDescent="0.25">
      <c r="A894" s="208"/>
      <c r="B894" s="208"/>
      <c r="C894" s="208"/>
      <c r="D894" s="208"/>
      <c r="E894" s="208"/>
      <c r="F894" s="125"/>
      <c r="G894" s="207"/>
    </row>
    <row r="895" spans="1:7" x14ac:dyDescent="0.25">
      <c r="A895" s="208"/>
      <c r="B895" s="208"/>
      <c r="C895" s="208"/>
      <c r="D895" s="208"/>
      <c r="E895" s="208"/>
      <c r="F895" s="125"/>
      <c r="G895" s="207"/>
    </row>
    <row r="896" spans="1:7" x14ac:dyDescent="0.25">
      <c r="A896" s="208"/>
      <c r="B896" s="208"/>
      <c r="C896" s="208"/>
      <c r="D896" s="208"/>
      <c r="E896" s="208"/>
      <c r="F896" s="125"/>
      <c r="G896" s="207"/>
    </row>
    <row r="897" spans="1:7" x14ac:dyDescent="0.25">
      <c r="A897" s="208"/>
      <c r="B897" s="208"/>
      <c r="C897" s="208"/>
      <c r="D897" s="208"/>
      <c r="E897" s="208"/>
      <c r="F897" s="125"/>
      <c r="G897" s="207"/>
    </row>
    <row r="898" spans="1:7" x14ac:dyDescent="0.25">
      <c r="A898" s="208"/>
      <c r="B898" s="208"/>
      <c r="C898" s="208"/>
      <c r="D898" s="208"/>
      <c r="E898" s="208"/>
      <c r="F898" s="125"/>
      <c r="G898" s="207"/>
    </row>
    <row r="899" spans="1:7" x14ac:dyDescent="0.25">
      <c r="A899" s="208"/>
      <c r="B899" s="208"/>
      <c r="C899" s="208"/>
      <c r="D899" s="208"/>
      <c r="E899" s="208"/>
      <c r="F899" s="125"/>
      <c r="G899" s="207"/>
    </row>
    <row r="900" spans="1:7" x14ac:dyDescent="0.25">
      <c r="A900" s="208"/>
      <c r="B900" s="208"/>
      <c r="C900" s="208"/>
      <c r="D900" s="208"/>
      <c r="E900" s="208"/>
      <c r="F900" s="125"/>
      <c r="G900" s="207"/>
    </row>
    <row r="901" spans="1:7" x14ac:dyDescent="0.25">
      <c r="A901" s="208"/>
      <c r="B901" s="208"/>
      <c r="C901" s="208"/>
      <c r="D901" s="208"/>
      <c r="E901" s="208"/>
      <c r="F901" s="125"/>
      <c r="G901" s="207"/>
    </row>
    <row r="902" spans="1:7" x14ac:dyDescent="0.25">
      <c r="A902" s="208"/>
      <c r="B902" s="208"/>
      <c r="C902" s="208"/>
      <c r="D902" s="208"/>
      <c r="E902" s="208"/>
      <c r="F902" s="125"/>
      <c r="G902" s="207"/>
    </row>
    <row r="903" spans="1:7" x14ac:dyDescent="0.25">
      <c r="A903" s="208"/>
      <c r="B903" s="208"/>
      <c r="C903" s="208"/>
      <c r="D903" s="208"/>
      <c r="E903" s="208"/>
      <c r="F903" s="125"/>
      <c r="G903" s="207"/>
    </row>
    <row r="904" spans="1:7" x14ac:dyDescent="0.25">
      <c r="A904" s="208"/>
      <c r="B904" s="208"/>
      <c r="C904" s="208"/>
      <c r="D904" s="208"/>
      <c r="E904" s="208"/>
      <c r="F904" s="125"/>
      <c r="G904" s="207"/>
    </row>
    <row r="905" spans="1:7" x14ac:dyDescent="0.25">
      <c r="A905" s="208"/>
      <c r="B905" s="208"/>
      <c r="C905" s="208"/>
      <c r="D905" s="208"/>
      <c r="E905" s="208"/>
      <c r="F905" s="125"/>
      <c r="G905" s="207"/>
    </row>
    <row r="906" spans="1:7" x14ac:dyDescent="0.25">
      <c r="A906" s="208"/>
      <c r="B906" s="208"/>
      <c r="C906" s="208"/>
      <c r="D906" s="208"/>
      <c r="E906" s="208"/>
      <c r="F906" s="125"/>
      <c r="G906" s="207"/>
    </row>
    <row r="907" spans="1:7" x14ac:dyDescent="0.25">
      <c r="A907" s="208"/>
      <c r="B907" s="208"/>
      <c r="C907" s="208"/>
      <c r="D907" s="208"/>
      <c r="E907" s="208"/>
      <c r="F907" s="125"/>
      <c r="G907" s="207"/>
    </row>
    <row r="908" spans="1:7" x14ac:dyDescent="0.25">
      <c r="A908" s="208"/>
      <c r="B908" s="208"/>
      <c r="C908" s="208"/>
      <c r="D908" s="208"/>
      <c r="E908" s="208"/>
      <c r="F908" s="125"/>
      <c r="G908" s="207"/>
    </row>
    <row r="909" spans="1:7" x14ac:dyDescent="0.25">
      <c r="A909" s="208"/>
      <c r="B909" s="208"/>
      <c r="C909" s="208"/>
      <c r="D909" s="208"/>
      <c r="E909" s="208"/>
      <c r="F909" s="125"/>
      <c r="G909" s="207"/>
    </row>
    <row r="910" spans="1:7" x14ac:dyDescent="0.25">
      <c r="A910" s="208"/>
      <c r="B910" s="208"/>
      <c r="C910" s="208"/>
      <c r="D910" s="208"/>
      <c r="E910" s="208"/>
      <c r="F910" s="125"/>
      <c r="G910" s="207"/>
    </row>
    <row r="911" spans="1:7" x14ac:dyDescent="0.25">
      <c r="A911" s="208"/>
      <c r="B911" s="208"/>
      <c r="C911" s="208"/>
      <c r="D911" s="208"/>
      <c r="E911" s="208"/>
      <c r="F911" s="125"/>
      <c r="G911" s="207"/>
    </row>
    <row r="912" spans="1:7" x14ac:dyDescent="0.25">
      <c r="A912" s="208"/>
      <c r="B912" s="208"/>
      <c r="C912" s="208"/>
      <c r="D912" s="208"/>
      <c r="E912" s="208"/>
      <c r="F912" s="125"/>
      <c r="G912" s="207"/>
    </row>
    <row r="913" spans="1:7" x14ac:dyDescent="0.25">
      <c r="A913" s="208"/>
      <c r="B913" s="208"/>
      <c r="C913" s="208"/>
      <c r="D913" s="208"/>
      <c r="E913" s="208"/>
      <c r="F913" s="125"/>
      <c r="G913" s="207"/>
    </row>
    <row r="914" spans="1:7" x14ac:dyDescent="0.25">
      <c r="A914" s="208"/>
      <c r="B914" s="208"/>
      <c r="C914" s="208"/>
      <c r="D914" s="208"/>
      <c r="E914" s="208"/>
      <c r="F914" s="125"/>
      <c r="G914" s="207"/>
    </row>
    <row r="915" spans="1:7" x14ac:dyDescent="0.25">
      <c r="A915" s="208"/>
      <c r="B915" s="208"/>
      <c r="C915" s="208"/>
      <c r="D915" s="208"/>
      <c r="E915" s="208"/>
      <c r="F915" s="125"/>
      <c r="G915" s="207"/>
    </row>
    <row r="916" spans="1:7" x14ac:dyDescent="0.25">
      <c r="A916" s="208"/>
      <c r="B916" s="208"/>
      <c r="C916" s="208"/>
      <c r="D916" s="208"/>
      <c r="E916" s="208"/>
      <c r="F916" s="125"/>
      <c r="G916" s="207"/>
    </row>
    <row r="917" spans="1:7" x14ac:dyDescent="0.25">
      <c r="A917" s="208"/>
      <c r="B917" s="208"/>
      <c r="C917" s="208"/>
      <c r="D917" s="208"/>
      <c r="E917" s="208"/>
      <c r="F917" s="125"/>
      <c r="G917" s="207"/>
    </row>
    <row r="918" spans="1:7" x14ac:dyDescent="0.25">
      <c r="A918" s="208"/>
      <c r="B918" s="208"/>
      <c r="C918" s="208"/>
      <c r="D918" s="208"/>
      <c r="E918" s="208"/>
      <c r="F918" s="125"/>
      <c r="G918" s="207"/>
    </row>
    <row r="919" spans="1:7" x14ac:dyDescent="0.25">
      <c r="A919" s="208"/>
      <c r="B919" s="208"/>
      <c r="C919" s="208"/>
      <c r="D919" s="208"/>
      <c r="E919" s="208"/>
      <c r="F919" s="125"/>
      <c r="G919" s="207"/>
    </row>
    <row r="920" spans="1:7" x14ac:dyDescent="0.25">
      <c r="A920" s="208"/>
      <c r="B920" s="208"/>
      <c r="C920" s="208"/>
      <c r="D920" s="208"/>
      <c r="E920" s="208"/>
      <c r="F920" s="125"/>
      <c r="G920" s="207"/>
    </row>
    <row r="921" spans="1:7" x14ac:dyDescent="0.25">
      <c r="A921" s="208"/>
      <c r="B921" s="208"/>
      <c r="C921" s="208"/>
      <c r="D921" s="208"/>
      <c r="E921" s="208"/>
      <c r="F921" s="125"/>
      <c r="G921" s="207"/>
    </row>
    <row r="922" spans="1:7" x14ac:dyDescent="0.25">
      <c r="A922" s="208"/>
      <c r="B922" s="208"/>
      <c r="C922" s="208"/>
      <c r="D922" s="208"/>
      <c r="E922" s="208"/>
      <c r="F922" s="125"/>
      <c r="G922" s="207"/>
    </row>
    <row r="923" spans="1:7" x14ac:dyDescent="0.25">
      <c r="A923" s="208"/>
      <c r="B923" s="208"/>
      <c r="C923" s="208"/>
      <c r="D923" s="208"/>
      <c r="E923" s="208"/>
      <c r="F923" s="125"/>
      <c r="G923" s="207"/>
    </row>
    <row r="924" spans="1:7" x14ac:dyDescent="0.25">
      <c r="A924" s="208"/>
      <c r="B924" s="208"/>
      <c r="C924" s="208"/>
      <c r="D924" s="208"/>
      <c r="E924" s="208"/>
      <c r="F924" s="125"/>
      <c r="G924" s="207"/>
    </row>
    <row r="925" spans="1:7" x14ac:dyDescent="0.25">
      <c r="A925" s="208"/>
      <c r="B925" s="208"/>
      <c r="C925" s="208"/>
      <c r="D925" s="208"/>
      <c r="E925" s="208"/>
      <c r="F925" s="125"/>
      <c r="G925" s="207"/>
    </row>
    <row r="926" spans="1:7" x14ac:dyDescent="0.25">
      <c r="A926" s="208"/>
      <c r="B926" s="208"/>
      <c r="C926" s="208"/>
      <c r="D926" s="208"/>
      <c r="E926" s="208"/>
      <c r="F926" s="125"/>
      <c r="G926" s="207"/>
    </row>
    <row r="927" spans="1:7" x14ac:dyDescent="0.25">
      <c r="A927" s="208"/>
      <c r="B927" s="208"/>
      <c r="C927" s="208"/>
      <c r="D927" s="208"/>
      <c r="E927" s="208"/>
      <c r="F927" s="125"/>
      <c r="G927" s="207"/>
    </row>
    <row r="928" spans="1:7" x14ac:dyDescent="0.25">
      <c r="A928" s="208"/>
      <c r="B928" s="208"/>
      <c r="C928" s="208"/>
      <c r="D928" s="208"/>
      <c r="E928" s="208"/>
      <c r="F928" s="125"/>
      <c r="G928" s="207"/>
    </row>
    <row r="929" spans="1:7" x14ac:dyDescent="0.25">
      <c r="A929" s="208"/>
      <c r="B929" s="208"/>
      <c r="C929" s="208"/>
      <c r="D929" s="208"/>
      <c r="E929" s="208"/>
      <c r="F929" s="125"/>
      <c r="G929" s="207"/>
    </row>
    <row r="930" spans="1:7" x14ac:dyDescent="0.25">
      <c r="A930" s="208"/>
      <c r="B930" s="208"/>
      <c r="C930" s="208"/>
      <c r="D930" s="208"/>
      <c r="E930" s="208"/>
      <c r="F930" s="125"/>
      <c r="G930" s="207"/>
    </row>
    <row r="931" spans="1:7" x14ac:dyDescent="0.25">
      <c r="A931" s="208"/>
      <c r="B931" s="208"/>
      <c r="C931" s="208"/>
      <c r="D931" s="208"/>
      <c r="E931" s="208"/>
      <c r="F931" s="125"/>
      <c r="G931" s="207"/>
    </row>
    <row r="932" spans="1:7" x14ac:dyDescent="0.25">
      <c r="A932" s="208"/>
      <c r="B932" s="208"/>
      <c r="C932" s="208"/>
      <c r="D932" s="208"/>
      <c r="E932" s="208"/>
      <c r="F932" s="125"/>
      <c r="G932" s="207"/>
    </row>
    <row r="933" spans="1:7" x14ac:dyDescent="0.25">
      <c r="A933" s="208"/>
      <c r="B933" s="208"/>
      <c r="C933" s="208"/>
      <c r="D933" s="208"/>
      <c r="E933" s="208"/>
      <c r="F933" s="125"/>
      <c r="G933" s="207"/>
    </row>
    <row r="934" spans="1:7" x14ac:dyDescent="0.25">
      <c r="A934" s="208"/>
      <c r="B934" s="208"/>
      <c r="C934" s="208"/>
      <c r="D934" s="208"/>
      <c r="E934" s="208"/>
      <c r="F934" s="125"/>
      <c r="G934" s="207"/>
    </row>
    <row r="935" spans="1:7" x14ac:dyDescent="0.25">
      <c r="A935" s="208"/>
      <c r="B935" s="208"/>
      <c r="C935" s="208"/>
      <c r="D935" s="208"/>
      <c r="E935" s="208"/>
      <c r="F935" s="125"/>
      <c r="G935" s="207"/>
    </row>
    <row r="936" spans="1:7" x14ac:dyDescent="0.25">
      <c r="A936" s="208"/>
      <c r="B936" s="208"/>
      <c r="C936" s="208"/>
      <c r="D936" s="208"/>
      <c r="E936" s="208"/>
      <c r="F936" s="125"/>
      <c r="G936" s="207"/>
    </row>
    <row r="937" spans="1:7" x14ac:dyDescent="0.25">
      <c r="A937" s="208"/>
      <c r="B937" s="208"/>
      <c r="C937" s="208"/>
      <c r="D937" s="208"/>
      <c r="E937" s="208"/>
      <c r="F937" s="125"/>
      <c r="G937" s="207"/>
    </row>
    <row r="938" spans="1:7" x14ac:dyDescent="0.25">
      <c r="A938" s="208"/>
      <c r="B938" s="208"/>
      <c r="C938" s="208"/>
      <c r="D938" s="208"/>
      <c r="E938" s="208"/>
      <c r="F938" s="125"/>
      <c r="G938" s="207"/>
    </row>
    <row r="939" spans="1:7" x14ac:dyDescent="0.25">
      <c r="A939" s="208"/>
      <c r="B939" s="208"/>
      <c r="C939" s="208"/>
      <c r="D939" s="208"/>
      <c r="E939" s="208"/>
      <c r="F939" s="125"/>
      <c r="G939" s="207"/>
    </row>
    <row r="940" spans="1:7" x14ac:dyDescent="0.25">
      <c r="A940" s="208"/>
      <c r="B940" s="208"/>
      <c r="C940" s="208"/>
      <c r="D940" s="208"/>
      <c r="E940" s="208"/>
      <c r="F940" s="125"/>
      <c r="G940" s="207"/>
    </row>
    <row r="941" spans="1:7" x14ac:dyDescent="0.25">
      <c r="A941" s="208"/>
      <c r="B941" s="208"/>
      <c r="C941" s="208"/>
      <c r="D941" s="208"/>
      <c r="E941" s="208"/>
      <c r="F941" s="125"/>
      <c r="G941" s="207"/>
    </row>
    <row r="942" spans="1:7" x14ac:dyDescent="0.25">
      <c r="A942" s="208"/>
      <c r="B942" s="208"/>
      <c r="C942" s="208"/>
      <c r="D942" s="208"/>
      <c r="E942" s="208"/>
      <c r="F942" s="125"/>
      <c r="G942" s="207"/>
    </row>
    <row r="943" spans="1:7" x14ac:dyDescent="0.25">
      <c r="A943" s="208"/>
      <c r="B943" s="208"/>
      <c r="C943" s="208"/>
      <c r="D943" s="208"/>
      <c r="E943" s="208"/>
      <c r="F943" s="125"/>
      <c r="G943" s="207"/>
    </row>
    <row r="944" spans="1:7" x14ac:dyDescent="0.25">
      <c r="A944" s="208"/>
      <c r="B944" s="208"/>
      <c r="C944" s="208"/>
      <c r="D944" s="208"/>
      <c r="E944" s="208"/>
      <c r="F944" s="125"/>
      <c r="G944" s="207"/>
    </row>
    <row r="945" spans="1:7" x14ac:dyDescent="0.25">
      <c r="A945" s="208"/>
      <c r="B945" s="208"/>
      <c r="C945" s="208"/>
      <c r="D945" s="208"/>
      <c r="E945" s="208"/>
      <c r="F945" s="125"/>
      <c r="G945" s="207"/>
    </row>
    <row r="946" spans="1:7" x14ac:dyDescent="0.25">
      <c r="A946" s="208"/>
      <c r="B946" s="208"/>
      <c r="C946" s="208"/>
      <c r="D946" s="208"/>
      <c r="E946" s="208"/>
      <c r="F946" s="125"/>
      <c r="G946" s="207"/>
    </row>
    <row r="947" spans="1:7" x14ac:dyDescent="0.25">
      <c r="A947" s="208"/>
      <c r="B947" s="208"/>
      <c r="C947" s="208"/>
      <c r="D947" s="208"/>
      <c r="E947" s="208"/>
      <c r="F947" s="125"/>
      <c r="G947" s="207"/>
    </row>
    <row r="948" spans="1:7" x14ac:dyDescent="0.25">
      <c r="A948" s="208"/>
      <c r="B948" s="208"/>
      <c r="C948" s="208"/>
      <c r="D948" s="208"/>
      <c r="E948" s="208"/>
      <c r="F948" s="125"/>
      <c r="G948" s="207"/>
    </row>
    <row r="949" spans="1:7" x14ac:dyDescent="0.25">
      <c r="A949" s="208"/>
      <c r="B949" s="208"/>
      <c r="C949" s="208"/>
      <c r="D949" s="208"/>
      <c r="E949" s="208"/>
      <c r="F949" s="125"/>
      <c r="G949" s="207"/>
    </row>
    <row r="950" spans="1:7" x14ac:dyDescent="0.25">
      <c r="A950" s="208"/>
      <c r="B950" s="208"/>
      <c r="C950" s="208"/>
      <c r="D950" s="208"/>
      <c r="E950" s="208"/>
      <c r="F950" s="125"/>
      <c r="G950" s="207"/>
    </row>
    <row r="951" spans="1:7" x14ac:dyDescent="0.25">
      <c r="A951" s="208"/>
      <c r="B951" s="208"/>
      <c r="C951" s="208"/>
      <c r="D951" s="208"/>
      <c r="E951" s="208"/>
      <c r="F951" s="125"/>
      <c r="G951" s="207"/>
    </row>
    <row r="952" spans="1:7" x14ac:dyDescent="0.25">
      <c r="A952" s="208"/>
      <c r="B952" s="208"/>
      <c r="C952" s="208"/>
      <c r="D952" s="208"/>
      <c r="E952" s="208"/>
      <c r="F952" s="125"/>
      <c r="G952" s="207"/>
    </row>
    <row r="953" spans="1:7" x14ac:dyDescent="0.25">
      <c r="A953" s="208"/>
      <c r="B953" s="208"/>
      <c r="C953" s="208"/>
      <c r="D953" s="208"/>
      <c r="E953" s="208"/>
      <c r="F953" s="125"/>
      <c r="G953" s="207"/>
    </row>
    <row r="954" spans="1:7" x14ac:dyDescent="0.25">
      <c r="A954" s="208"/>
      <c r="B954" s="208"/>
      <c r="C954" s="208"/>
      <c r="D954" s="208"/>
      <c r="E954" s="208"/>
      <c r="F954" s="125"/>
      <c r="G954" s="207"/>
    </row>
    <row r="955" spans="1:7" x14ac:dyDescent="0.25">
      <c r="A955" s="208"/>
      <c r="B955" s="208"/>
      <c r="C955" s="208"/>
      <c r="D955" s="208"/>
      <c r="E955" s="208"/>
      <c r="F955" s="125"/>
      <c r="G955" s="207"/>
    </row>
    <row r="956" spans="1:7" x14ac:dyDescent="0.25">
      <c r="A956" s="208"/>
      <c r="B956" s="208"/>
      <c r="C956" s="208"/>
      <c r="D956" s="208"/>
      <c r="E956" s="208"/>
      <c r="F956" s="125"/>
      <c r="G956" s="207"/>
    </row>
    <row r="957" spans="1:7" x14ac:dyDescent="0.25">
      <c r="A957" s="208"/>
      <c r="B957" s="208"/>
      <c r="C957" s="208"/>
      <c r="D957" s="208"/>
      <c r="E957" s="208"/>
      <c r="F957" s="125"/>
      <c r="G957" s="207"/>
    </row>
    <row r="958" spans="1:7" x14ac:dyDescent="0.25">
      <c r="A958" s="208"/>
      <c r="B958" s="208"/>
      <c r="C958" s="208"/>
      <c r="D958" s="208"/>
      <c r="E958" s="208"/>
      <c r="F958" s="125"/>
      <c r="G958" s="207"/>
    </row>
    <row r="959" spans="1:7" x14ac:dyDescent="0.25">
      <c r="A959" s="208"/>
      <c r="B959" s="208"/>
      <c r="C959" s="208"/>
      <c r="D959" s="208"/>
      <c r="E959" s="208"/>
      <c r="F959" s="125"/>
      <c r="G959" s="207"/>
    </row>
    <row r="960" spans="1:7" x14ac:dyDescent="0.25">
      <c r="A960" s="208"/>
      <c r="B960" s="208"/>
      <c r="C960" s="208"/>
      <c r="D960" s="208"/>
      <c r="E960" s="208"/>
      <c r="F960" s="125"/>
      <c r="G960" s="207"/>
    </row>
    <row r="961" spans="1:7" x14ac:dyDescent="0.25">
      <c r="A961" s="208"/>
      <c r="B961" s="208"/>
      <c r="C961" s="208"/>
      <c r="D961" s="208"/>
      <c r="E961" s="208"/>
      <c r="F961" s="125"/>
      <c r="G961" s="207"/>
    </row>
    <row r="962" spans="1:7" x14ac:dyDescent="0.25">
      <c r="A962" s="208"/>
      <c r="B962" s="208"/>
      <c r="C962" s="208"/>
      <c r="D962" s="208"/>
      <c r="E962" s="208"/>
      <c r="F962" s="125"/>
      <c r="G962" s="207"/>
    </row>
    <row r="963" spans="1:7" x14ac:dyDescent="0.25">
      <c r="A963" s="208"/>
      <c r="B963" s="208"/>
      <c r="C963" s="208"/>
      <c r="D963" s="208"/>
      <c r="E963" s="208"/>
      <c r="F963" s="125"/>
      <c r="G963" s="207"/>
    </row>
    <row r="964" spans="1:7" x14ac:dyDescent="0.25">
      <c r="A964" s="208"/>
      <c r="B964" s="208"/>
      <c r="C964" s="208"/>
      <c r="D964" s="208"/>
      <c r="E964" s="208"/>
      <c r="F964" s="125"/>
      <c r="G964" s="207"/>
    </row>
    <row r="965" spans="1:7" x14ac:dyDescent="0.25">
      <c r="A965" s="208"/>
      <c r="B965" s="208"/>
      <c r="C965" s="208"/>
      <c r="D965" s="208"/>
      <c r="E965" s="208"/>
      <c r="F965" s="125"/>
      <c r="G965" s="207"/>
    </row>
    <row r="966" spans="1:7" x14ac:dyDescent="0.25">
      <c r="A966" s="208"/>
      <c r="B966" s="208"/>
      <c r="C966" s="208"/>
      <c r="D966" s="208"/>
      <c r="E966" s="208"/>
      <c r="F966" s="125"/>
      <c r="G966" s="207"/>
    </row>
    <row r="967" spans="1:7" x14ac:dyDescent="0.25">
      <c r="A967" s="208"/>
      <c r="B967" s="208"/>
      <c r="C967" s="208"/>
      <c r="D967" s="208"/>
      <c r="E967" s="208"/>
      <c r="F967" s="125"/>
      <c r="G967" s="207"/>
    </row>
    <row r="968" spans="1:7" x14ac:dyDescent="0.25">
      <c r="A968" s="208"/>
      <c r="B968" s="208"/>
      <c r="C968" s="208"/>
      <c r="D968" s="208"/>
      <c r="E968" s="208"/>
      <c r="F968" s="125"/>
      <c r="G968" s="207"/>
    </row>
    <row r="969" spans="1:7" x14ac:dyDescent="0.25">
      <c r="A969" s="208"/>
      <c r="B969" s="208"/>
      <c r="C969" s="208"/>
      <c r="D969" s="208"/>
      <c r="E969" s="208"/>
      <c r="F969" s="125"/>
      <c r="G969" s="207"/>
    </row>
    <row r="970" spans="1:7" x14ac:dyDescent="0.25">
      <c r="A970" s="208"/>
      <c r="B970" s="208"/>
      <c r="C970" s="208"/>
      <c r="D970" s="208"/>
      <c r="E970" s="208"/>
      <c r="F970" s="125"/>
      <c r="G970" s="207"/>
    </row>
    <row r="971" spans="1:7" x14ac:dyDescent="0.25">
      <c r="A971" s="208"/>
      <c r="B971" s="208"/>
      <c r="C971" s="208"/>
      <c r="D971" s="208"/>
      <c r="E971" s="208"/>
      <c r="F971" s="125"/>
      <c r="G971" s="207"/>
    </row>
    <row r="972" spans="1:7" x14ac:dyDescent="0.25">
      <c r="A972" s="208"/>
      <c r="B972" s="208"/>
      <c r="C972" s="208"/>
      <c r="D972" s="208"/>
      <c r="E972" s="208"/>
      <c r="F972" s="125"/>
      <c r="G972" s="207"/>
    </row>
    <row r="973" spans="1:7" x14ac:dyDescent="0.25">
      <c r="A973" s="208"/>
      <c r="B973" s="208"/>
      <c r="C973" s="208"/>
      <c r="D973" s="208"/>
      <c r="E973" s="208"/>
      <c r="F973" s="125"/>
      <c r="G973" s="207"/>
    </row>
    <row r="974" spans="1:7" x14ac:dyDescent="0.25">
      <c r="A974" s="208"/>
      <c r="B974" s="208"/>
      <c r="C974" s="208"/>
      <c r="D974" s="208"/>
      <c r="E974" s="208"/>
      <c r="F974" s="125"/>
      <c r="G974" s="207"/>
    </row>
    <row r="975" spans="1:7" x14ac:dyDescent="0.25">
      <c r="A975" s="208"/>
      <c r="B975" s="208"/>
      <c r="C975" s="208"/>
      <c r="D975" s="208"/>
      <c r="E975" s="208"/>
      <c r="F975" s="125"/>
      <c r="G975" s="207"/>
    </row>
    <row r="976" spans="1:7" x14ac:dyDescent="0.25">
      <c r="A976" s="208"/>
      <c r="B976" s="208"/>
      <c r="C976" s="208"/>
      <c r="D976" s="208"/>
      <c r="E976" s="208"/>
      <c r="F976" s="125"/>
      <c r="G976" s="207"/>
    </row>
    <row r="977" spans="1:7" x14ac:dyDescent="0.25">
      <c r="A977" s="208"/>
      <c r="B977" s="208"/>
      <c r="C977" s="208"/>
      <c r="D977" s="208"/>
      <c r="E977" s="208"/>
      <c r="F977" s="125"/>
      <c r="G977" s="207"/>
    </row>
    <row r="978" spans="1:7" x14ac:dyDescent="0.25">
      <c r="A978" s="208"/>
      <c r="B978" s="208"/>
      <c r="C978" s="208"/>
      <c r="D978" s="208"/>
      <c r="E978" s="208"/>
      <c r="F978" s="125"/>
      <c r="G978" s="207"/>
    </row>
    <row r="979" spans="1:7" x14ac:dyDescent="0.25">
      <c r="A979" s="208"/>
      <c r="B979" s="208"/>
      <c r="C979" s="208"/>
      <c r="D979" s="208"/>
      <c r="E979" s="208"/>
      <c r="F979" s="125"/>
      <c r="G979" s="207"/>
    </row>
    <row r="980" spans="1:7" x14ac:dyDescent="0.25">
      <c r="A980" s="208"/>
      <c r="B980" s="208"/>
      <c r="C980" s="208"/>
      <c r="D980" s="208"/>
      <c r="E980" s="208"/>
      <c r="F980" s="125"/>
      <c r="G980" s="207"/>
    </row>
    <row r="981" spans="1:7" x14ac:dyDescent="0.25">
      <c r="A981" s="208"/>
      <c r="B981" s="208"/>
      <c r="C981" s="208"/>
      <c r="D981" s="208"/>
      <c r="E981" s="208"/>
      <c r="F981" s="125"/>
      <c r="G981" s="207"/>
    </row>
    <row r="982" spans="1:7" x14ac:dyDescent="0.25">
      <c r="A982" s="208"/>
      <c r="B982" s="208"/>
      <c r="C982" s="208"/>
      <c r="D982" s="208"/>
      <c r="E982" s="208"/>
      <c r="F982" s="125"/>
      <c r="G982" s="207"/>
    </row>
    <row r="983" spans="1:7" x14ac:dyDescent="0.25">
      <c r="A983" s="208"/>
      <c r="B983" s="208"/>
      <c r="C983" s="208"/>
      <c r="D983" s="208"/>
      <c r="E983" s="208"/>
      <c r="F983" s="125"/>
      <c r="G983" s="207"/>
    </row>
    <row r="984" spans="1:7" x14ac:dyDescent="0.25">
      <c r="A984" s="208"/>
      <c r="B984" s="208"/>
      <c r="C984" s="208"/>
      <c r="D984" s="208"/>
      <c r="E984" s="208"/>
      <c r="F984" s="125"/>
      <c r="G984" s="207"/>
    </row>
    <row r="985" spans="1:7" x14ac:dyDescent="0.25">
      <c r="A985" s="208"/>
      <c r="B985" s="208"/>
      <c r="C985" s="208"/>
      <c r="D985" s="208"/>
      <c r="E985" s="208"/>
      <c r="F985" s="125"/>
      <c r="G985" s="207"/>
    </row>
    <row r="986" spans="1:7" x14ac:dyDescent="0.25">
      <c r="A986" s="208"/>
      <c r="B986" s="208"/>
      <c r="C986" s="208"/>
      <c r="D986" s="208"/>
      <c r="E986" s="208"/>
      <c r="F986" s="125"/>
      <c r="G986" s="207"/>
    </row>
    <row r="987" spans="1:7" x14ac:dyDescent="0.25">
      <c r="A987" s="208"/>
      <c r="B987" s="208"/>
      <c r="C987" s="208"/>
      <c r="D987" s="208"/>
      <c r="E987" s="208"/>
      <c r="F987" s="125"/>
      <c r="G987" s="207"/>
    </row>
    <row r="988" spans="1:7" x14ac:dyDescent="0.25">
      <c r="A988" s="208"/>
      <c r="B988" s="208"/>
      <c r="C988" s="208"/>
      <c r="D988" s="208"/>
      <c r="E988" s="208"/>
      <c r="F988" s="125"/>
      <c r="G988" s="207"/>
    </row>
    <row r="989" spans="1:7" x14ac:dyDescent="0.25">
      <c r="A989" s="208"/>
      <c r="B989" s="208"/>
      <c r="C989" s="208"/>
      <c r="D989" s="208"/>
      <c r="E989" s="208"/>
      <c r="F989" s="125"/>
      <c r="G989" s="207"/>
    </row>
    <row r="990" spans="1:7" x14ac:dyDescent="0.25">
      <c r="A990" s="208"/>
      <c r="B990" s="208"/>
      <c r="C990" s="208"/>
      <c r="D990" s="208"/>
      <c r="E990" s="208"/>
      <c r="F990" s="125"/>
      <c r="G990" s="207"/>
    </row>
    <row r="991" spans="1:7" x14ac:dyDescent="0.25">
      <c r="A991" s="208"/>
      <c r="B991" s="208"/>
      <c r="C991" s="208"/>
      <c r="D991" s="208"/>
      <c r="E991" s="208"/>
      <c r="F991" s="125"/>
      <c r="G991" s="207"/>
    </row>
    <row r="992" spans="1:7" x14ac:dyDescent="0.25">
      <c r="A992" s="208"/>
      <c r="B992" s="208"/>
      <c r="C992" s="208"/>
      <c r="D992" s="208"/>
      <c r="E992" s="208"/>
      <c r="F992" s="125"/>
      <c r="G992" s="207"/>
    </row>
    <row r="993" spans="1:7" x14ac:dyDescent="0.25">
      <c r="A993" s="208"/>
      <c r="B993" s="208"/>
      <c r="C993" s="208"/>
      <c r="D993" s="208"/>
      <c r="E993" s="208"/>
      <c r="F993" s="125"/>
      <c r="G993" s="207"/>
    </row>
    <row r="994" spans="1:7" x14ac:dyDescent="0.25">
      <c r="A994" s="208"/>
      <c r="B994" s="208"/>
      <c r="C994" s="208"/>
      <c r="D994" s="208"/>
      <c r="E994" s="208"/>
      <c r="F994" s="125"/>
      <c r="G994" s="207"/>
    </row>
    <row r="995" spans="1:7" x14ac:dyDescent="0.25">
      <c r="A995" s="208"/>
      <c r="B995" s="208"/>
      <c r="C995" s="208"/>
      <c r="D995" s="208"/>
      <c r="E995" s="208"/>
      <c r="F995" s="125"/>
      <c r="G995" s="207"/>
    </row>
    <row r="996" spans="1:7" x14ac:dyDescent="0.25">
      <c r="A996" s="208"/>
      <c r="B996" s="208"/>
      <c r="C996" s="208"/>
      <c r="D996" s="208"/>
      <c r="E996" s="208"/>
      <c r="F996" s="125"/>
      <c r="G996" s="207"/>
    </row>
    <row r="997" spans="1:7" x14ac:dyDescent="0.25">
      <c r="A997" s="208"/>
      <c r="B997" s="208"/>
      <c r="C997" s="208"/>
      <c r="D997" s="208"/>
      <c r="E997" s="208"/>
      <c r="F997" s="125"/>
      <c r="G997" s="207"/>
    </row>
    <row r="998" spans="1:7" x14ac:dyDescent="0.25">
      <c r="A998" s="208"/>
      <c r="B998" s="208"/>
      <c r="C998" s="208"/>
      <c r="D998" s="208"/>
      <c r="E998" s="208"/>
      <c r="F998" s="125"/>
      <c r="G998" s="207"/>
    </row>
    <row r="999" spans="1:7" x14ac:dyDescent="0.25">
      <c r="A999" s="208"/>
      <c r="B999" s="208"/>
      <c r="C999" s="208"/>
      <c r="D999" s="208"/>
      <c r="E999" s="208"/>
      <c r="F999" s="125"/>
      <c r="G999" s="207"/>
    </row>
    <row r="1000" spans="1:7" x14ac:dyDescent="0.25">
      <c r="A1000" s="208"/>
      <c r="B1000" s="208"/>
      <c r="C1000" s="208"/>
      <c r="D1000" s="208"/>
      <c r="E1000" s="208"/>
      <c r="F1000" s="125"/>
      <c r="G1000" s="207"/>
    </row>
    <row r="1001" spans="1:7" x14ac:dyDescent="0.25">
      <c r="A1001" s="208"/>
      <c r="B1001" s="208"/>
      <c r="C1001" s="208"/>
      <c r="D1001" s="208"/>
      <c r="E1001" s="208"/>
      <c r="F1001" s="125"/>
      <c r="G1001" s="207"/>
    </row>
    <row r="1002" spans="1:7" x14ac:dyDescent="0.25">
      <c r="A1002" s="208"/>
      <c r="B1002" s="208"/>
      <c r="C1002" s="208"/>
      <c r="D1002" s="208"/>
      <c r="E1002" s="208"/>
      <c r="F1002" s="125"/>
      <c r="G1002" s="207"/>
    </row>
    <row r="1003" spans="1:7" x14ac:dyDescent="0.25">
      <c r="A1003" s="208"/>
      <c r="B1003" s="208"/>
      <c r="C1003" s="208"/>
      <c r="D1003" s="208"/>
      <c r="E1003" s="208"/>
      <c r="F1003" s="125"/>
      <c r="G1003" s="207"/>
    </row>
    <row r="1004" spans="1:7" x14ac:dyDescent="0.25">
      <c r="A1004" s="208"/>
      <c r="B1004" s="208"/>
      <c r="C1004" s="208"/>
      <c r="D1004" s="208"/>
      <c r="E1004" s="208"/>
      <c r="F1004" s="125"/>
      <c r="G1004" s="207"/>
    </row>
    <row r="1005" spans="1:7" x14ac:dyDescent="0.25">
      <c r="A1005" s="208"/>
      <c r="B1005" s="208"/>
      <c r="C1005" s="208"/>
      <c r="D1005" s="208"/>
      <c r="E1005" s="208"/>
      <c r="F1005" s="125"/>
      <c r="G1005" s="207"/>
    </row>
    <row r="1006" spans="1:7" x14ac:dyDescent="0.25">
      <c r="A1006" s="208"/>
      <c r="B1006" s="208"/>
      <c r="C1006" s="208"/>
      <c r="D1006" s="208"/>
      <c r="E1006" s="208"/>
      <c r="F1006" s="125"/>
      <c r="G1006" s="207"/>
    </row>
    <row r="1007" spans="1:7" x14ac:dyDescent="0.25">
      <c r="A1007" s="208"/>
      <c r="B1007" s="208"/>
      <c r="C1007" s="208"/>
      <c r="D1007" s="208"/>
      <c r="E1007" s="208"/>
      <c r="F1007" s="125"/>
      <c r="G1007" s="207"/>
    </row>
    <row r="1008" spans="1:7" x14ac:dyDescent="0.25">
      <c r="A1008" s="208"/>
      <c r="B1008" s="208"/>
      <c r="C1008" s="208"/>
      <c r="D1008" s="208"/>
      <c r="E1008" s="208"/>
      <c r="F1008" s="125"/>
      <c r="G1008" s="207"/>
    </row>
    <row r="1009" spans="1:7" x14ac:dyDescent="0.25">
      <c r="A1009" s="208"/>
      <c r="B1009" s="208"/>
      <c r="C1009" s="208"/>
      <c r="D1009" s="208"/>
      <c r="E1009" s="208"/>
      <c r="F1009" s="125"/>
      <c r="G1009" s="207"/>
    </row>
    <row r="1010" spans="1:7" x14ac:dyDescent="0.25">
      <c r="A1010" s="208"/>
      <c r="B1010" s="208"/>
      <c r="C1010" s="208"/>
      <c r="D1010" s="208"/>
      <c r="E1010" s="208"/>
      <c r="F1010" s="125"/>
      <c r="G1010" s="207"/>
    </row>
    <row r="1011" spans="1:7" x14ac:dyDescent="0.25">
      <c r="A1011" s="208"/>
      <c r="B1011" s="208"/>
      <c r="C1011" s="208"/>
      <c r="D1011" s="208"/>
      <c r="E1011" s="208"/>
      <c r="F1011" s="125"/>
      <c r="G1011" s="207"/>
    </row>
    <row r="1012" spans="1:7" x14ac:dyDescent="0.25">
      <c r="A1012" s="208"/>
      <c r="B1012" s="208"/>
      <c r="C1012" s="208"/>
      <c r="D1012" s="208"/>
      <c r="E1012" s="208"/>
      <c r="F1012" s="125"/>
      <c r="G1012" s="207"/>
    </row>
    <row r="1013" spans="1:7" x14ac:dyDescent="0.25">
      <c r="A1013" s="208"/>
      <c r="B1013" s="208"/>
      <c r="C1013" s="208"/>
      <c r="D1013" s="208"/>
      <c r="E1013" s="208"/>
      <c r="F1013" s="125"/>
      <c r="G1013" s="207"/>
    </row>
    <row r="1014" spans="1:7" x14ac:dyDescent="0.25">
      <c r="A1014" s="208"/>
      <c r="B1014" s="208"/>
      <c r="C1014" s="208"/>
      <c r="D1014" s="208"/>
      <c r="E1014" s="208"/>
      <c r="F1014" s="125"/>
      <c r="G1014" s="207"/>
    </row>
    <row r="1015" spans="1:7" x14ac:dyDescent="0.25">
      <c r="A1015" s="208"/>
      <c r="B1015" s="208"/>
      <c r="C1015" s="208"/>
      <c r="D1015" s="208"/>
      <c r="E1015" s="208"/>
      <c r="F1015" s="125"/>
      <c r="G1015" s="207"/>
    </row>
    <row r="1016" spans="1:7" x14ac:dyDescent="0.25">
      <c r="A1016" s="208"/>
      <c r="B1016" s="208"/>
      <c r="C1016" s="208"/>
      <c r="D1016" s="208"/>
      <c r="E1016" s="208"/>
      <c r="F1016" s="125"/>
      <c r="G1016" s="207"/>
    </row>
    <row r="1017" spans="1:7" x14ac:dyDescent="0.25">
      <c r="A1017" s="208"/>
      <c r="B1017" s="208"/>
      <c r="C1017" s="208"/>
      <c r="D1017" s="208"/>
      <c r="E1017" s="208"/>
      <c r="F1017" s="125"/>
      <c r="G1017" s="207"/>
    </row>
    <row r="1018" spans="1:7" x14ac:dyDescent="0.25">
      <c r="A1018" s="208"/>
      <c r="B1018" s="208"/>
      <c r="C1018" s="208"/>
      <c r="D1018" s="208"/>
      <c r="E1018" s="208"/>
      <c r="F1018" s="125"/>
      <c r="G1018" s="207"/>
    </row>
    <row r="1019" spans="1:7" x14ac:dyDescent="0.25">
      <c r="A1019" s="208"/>
      <c r="B1019" s="208"/>
      <c r="C1019" s="208"/>
      <c r="D1019" s="208"/>
      <c r="E1019" s="208"/>
      <c r="F1019" s="125"/>
      <c r="G1019" s="207"/>
    </row>
    <row r="1020" spans="1:7" x14ac:dyDescent="0.25">
      <c r="A1020" s="208"/>
      <c r="B1020" s="208"/>
      <c r="C1020" s="208"/>
      <c r="D1020" s="208"/>
      <c r="E1020" s="208"/>
      <c r="F1020" s="125"/>
      <c r="G1020" s="207"/>
    </row>
    <row r="1021" spans="1:7" x14ac:dyDescent="0.25">
      <c r="A1021" s="208"/>
      <c r="B1021" s="208"/>
      <c r="C1021" s="208"/>
      <c r="D1021" s="208"/>
      <c r="E1021" s="208"/>
      <c r="F1021" s="125"/>
      <c r="G1021" s="207"/>
    </row>
    <row r="1022" spans="1:7" x14ac:dyDescent="0.25">
      <c r="A1022" s="208"/>
      <c r="B1022" s="208"/>
      <c r="C1022" s="208"/>
      <c r="D1022" s="208"/>
      <c r="E1022" s="208"/>
      <c r="F1022" s="125"/>
      <c r="G1022" s="207"/>
    </row>
    <row r="1023" spans="1:7" x14ac:dyDescent="0.25">
      <c r="A1023" s="208"/>
      <c r="B1023" s="208"/>
      <c r="C1023" s="208"/>
      <c r="D1023" s="208"/>
      <c r="E1023" s="208"/>
      <c r="F1023" s="125"/>
      <c r="G1023" s="207"/>
    </row>
    <row r="1024" spans="1:7" x14ac:dyDescent="0.25">
      <c r="A1024" s="208"/>
      <c r="B1024" s="208"/>
      <c r="C1024" s="208"/>
      <c r="D1024" s="208"/>
      <c r="E1024" s="208"/>
      <c r="F1024" s="125"/>
      <c r="G1024" s="207"/>
    </row>
    <row r="1025" spans="1:7" x14ac:dyDescent="0.25">
      <c r="A1025" s="208"/>
      <c r="B1025" s="208"/>
      <c r="C1025" s="208"/>
      <c r="D1025" s="208"/>
      <c r="E1025" s="208"/>
      <c r="F1025" s="125"/>
      <c r="G1025" s="207"/>
    </row>
    <row r="1026" spans="1:7" x14ac:dyDescent="0.25">
      <c r="A1026" s="208"/>
      <c r="B1026" s="208"/>
      <c r="C1026" s="208"/>
      <c r="D1026" s="208"/>
      <c r="E1026" s="208"/>
      <c r="F1026" s="125"/>
      <c r="G1026" s="207"/>
    </row>
    <row r="1027" spans="1:7" x14ac:dyDescent="0.25">
      <c r="A1027" s="208"/>
      <c r="B1027" s="208"/>
      <c r="C1027" s="208"/>
      <c r="D1027" s="208"/>
      <c r="E1027" s="208"/>
      <c r="F1027" s="125"/>
      <c r="G1027" s="207"/>
    </row>
    <row r="1028" spans="1:7" x14ac:dyDescent="0.25">
      <c r="A1028" s="208"/>
      <c r="B1028" s="208"/>
      <c r="C1028" s="208"/>
      <c r="D1028" s="208"/>
      <c r="E1028" s="208"/>
      <c r="F1028" s="125"/>
      <c r="G1028" s="207"/>
    </row>
    <row r="1029" spans="1:7" x14ac:dyDescent="0.25">
      <c r="A1029" s="208"/>
      <c r="B1029" s="208"/>
      <c r="C1029" s="208"/>
      <c r="D1029" s="208"/>
      <c r="E1029" s="208"/>
      <c r="F1029" s="125"/>
      <c r="G1029" s="207"/>
    </row>
    <row r="1030" spans="1:7" x14ac:dyDescent="0.25">
      <c r="A1030" s="208"/>
      <c r="B1030" s="208"/>
      <c r="C1030" s="208"/>
      <c r="D1030" s="208"/>
      <c r="E1030" s="208"/>
      <c r="F1030" s="125"/>
      <c r="G1030" s="207"/>
    </row>
    <row r="1031" spans="1:7" x14ac:dyDescent="0.25">
      <c r="A1031" s="208"/>
      <c r="B1031" s="208"/>
      <c r="C1031" s="208"/>
      <c r="D1031" s="208"/>
      <c r="E1031" s="208"/>
      <c r="F1031" s="125"/>
      <c r="G1031" s="207"/>
    </row>
    <row r="1032" spans="1:7" x14ac:dyDescent="0.25">
      <c r="A1032" s="208"/>
      <c r="B1032" s="208"/>
      <c r="C1032" s="208"/>
      <c r="D1032" s="208"/>
      <c r="E1032" s="208"/>
      <c r="F1032" s="125"/>
      <c r="G1032" s="207"/>
    </row>
    <row r="1033" spans="1:7" x14ac:dyDescent="0.25">
      <c r="A1033" s="208"/>
      <c r="B1033" s="208"/>
      <c r="C1033" s="208"/>
      <c r="D1033" s="208"/>
      <c r="E1033" s="208"/>
      <c r="F1033" s="125"/>
      <c r="G1033" s="207"/>
    </row>
    <row r="1034" spans="1:7" x14ac:dyDescent="0.25">
      <c r="A1034" s="208"/>
      <c r="B1034" s="208"/>
      <c r="C1034" s="208"/>
      <c r="D1034" s="208"/>
      <c r="E1034" s="208"/>
      <c r="F1034" s="125"/>
      <c r="G1034" s="207"/>
    </row>
    <row r="1035" spans="1:7" x14ac:dyDescent="0.25">
      <c r="A1035" s="208"/>
      <c r="B1035" s="208"/>
      <c r="C1035" s="208"/>
      <c r="D1035" s="208"/>
      <c r="E1035" s="208"/>
      <c r="F1035" s="125"/>
      <c r="G1035" s="207"/>
    </row>
    <row r="1036" spans="1:7" x14ac:dyDescent="0.25">
      <c r="A1036" s="208"/>
      <c r="B1036" s="208"/>
      <c r="C1036" s="208"/>
      <c r="D1036" s="208"/>
      <c r="E1036" s="208"/>
      <c r="F1036" s="125"/>
      <c r="G1036" s="207"/>
    </row>
    <row r="1037" spans="1:7" x14ac:dyDescent="0.25">
      <c r="A1037" s="208"/>
      <c r="B1037" s="208"/>
      <c r="C1037" s="208"/>
      <c r="D1037" s="208"/>
      <c r="E1037" s="208"/>
      <c r="F1037" s="125"/>
      <c r="G1037" s="207"/>
    </row>
    <row r="1038" spans="1:7" x14ac:dyDescent="0.25">
      <c r="A1038" s="208"/>
      <c r="B1038" s="208"/>
      <c r="C1038" s="208"/>
      <c r="D1038" s="208"/>
      <c r="E1038" s="208"/>
      <c r="F1038" s="125"/>
      <c r="G1038" s="207"/>
    </row>
    <row r="1039" spans="1:7" x14ac:dyDescent="0.25">
      <c r="A1039" s="208"/>
      <c r="B1039" s="208"/>
      <c r="C1039" s="208"/>
      <c r="D1039" s="208"/>
      <c r="E1039" s="208"/>
      <c r="F1039" s="125"/>
      <c r="G1039" s="207"/>
    </row>
    <row r="1040" spans="1:7" x14ac:dyDescent="0.25">
      <c r="A1040" s="208"/>
      <c r="B1040" s="208"/>
      <c r="C1040" s="208"/>
      <c r="D1040" s="208"/>
      <c r="E1040" s="208"/>
      <c r="F1040" s="125"/>
      <c r="G1040" s="207"/>
    </row>
    <row r="1041" spans="1:7" x14ac:dyDescent="0.25">
      <c r="A1041" s="208"/>
      <c r="B1041" s="208"/>
      <c r="C1041" s="208"/>
      <c r="D1041" s="208"/>
      <c r="E1041" s="208"/>
      <c r="F1041" s="125"/>
      <c r="G1041" s="207"/>
    </row>
    <row r="1042" spans="1:7" x14ac:dyDescent="0.25">
      <c r="A1042" s="208"/>
      <c r="B1042" s="208"/>
      <c r="C1042" s="208"/>
      <c r="D1042" s="208"/>
      <c r="E1042" s="208"/>
      <c r="F1042" s="125"/>
      <c r="G1042" s="207"/>
    </row>
    <row r="1043" spans="1:7" x14ac:dyDescent="0.25">
      <c r="A1043" s="208"/>
      <c r="B1043" s="208"/>
      <c r="C1043" s="208"/>
      <c r="D1043" s="208"/>
      <c r="E1043" s="208"/>
      <c r="F1043" s="125"/>
      <c r="G1043" s="207"/>
    </row>
    <row r="1044" spans="1:7" x14ac:dyDescent="0.25">
      <c r="A1044" s="208"/>
      <c r="B1044" s="208"/>
      <c r="C1044" s="208"/>
      <c r="D1044" s="208"/>
      <c r="E1044" s="208"/>
      <c r="F1044" s="125"/>
      <c r="G1044" s="207"/>
    </row>
    <row r="1045" spans="1:7" x14ac:dyDescent="0.25">
      <c r="A1045" s="208"/>
      <c r="B1045" s="208"/>
      <c r="C1045" s="208"/>
      <c r="D1045" s="208"/>
      <c r="E1045" s="208"/>
      <c r="F1045" s="125"/>
      <c r="G1045" s="207"/>
    </row>
    <row r="1046" spans="1:7" x14ac:dyDescent="0.25">
      <c r="A1046" s="208"/>
      <c r="B1046" s="208"/>
      <c r="C1046" s="208"/>
      <c r="D1046" s="208"/>
      <c r="E1046" s="208"/>
      <c r="F1046" s="125"/>
      <c r="G1046" s="207"/>
    </row>
    <row r="1047" spans="1:7" x14ac:dyDescent="0.25">
      <c r="A1047" s="208"/>
      <c r="B1047" s="208"/>
      <c r="C1047" s="208"/>
      <c r="D1047" s="208"/>
      <c r="E1047" s="208"/>
      <c r="F1047" s="125"/>
      <c r="G1047" s="207"/>
    </row>
    <row r="1048" spans="1:7" x14ac:dyDescent="0.25">
      <c r="A1048" s="208"/>
      <c r="B1048" s="208"/>
      <c r="C1048" s="208"/>
      <c r="D1048" s="208"/>
      <c r="E1048" s="208"/>
      <c r="F1048" s="125"/>
      <c r="G1048" s="207"/>
    </row>
    <row r="1049" spans="1:7" x14ac:dyDescent="0.25">
      <c r="A1049" s="208"/>
      <c r="B1049" s="208"/>
      <c r="C1049" s="208"/>
      <c r="D1049" s="208"/>
      <c r="E1049" s="208"/>
      <c r="F1049" s="125"/>
      <c r="G1049" s="207"/>
    </row>
    <row r="1050" spans="1:7" x14ac:dyDescent="0.25">
      <c r="A1050" s="208"/>
      <c r="B1050" s="208"/>
      <c r="C1050" s="208"/>
      <c r="D1050" s="208"/>
      <c r="E1050" s="208"/>
      <c r="F1050" s="125"/>
      <c r="G1050" s="207"/>
    </row>
    <row r="1051" spans="1:7" x14ac:dyDescent="0.25">
      <c r="A1051" s="208"/>
      <c r="B1051" s="208"/>
      <c r="C1051" s="208"/>
      <c r="D1051" s="208"/>
      <c r="E1051" s="208"/>
      <c r="F1051" s="125"/>
      <c r="G1051" s="207"/>
    </row>
    <row r="1052" spans="1:7" x14ac:dyDescent="0.25">
      <c r="A1052" s="208"/>
      <c r="B1052" s="208"/>
      <c r="C1052" s="208"/>
      <c r="D1052" s="208"/>
      <c r="E1052" s="208"/>
      <c r="F1052" s="125"/>
      <c r="G1052" s="207"/>
    </row>
    <row r="1053" spans="1:7" x14ac:dyDescent="0.25">
      <c r="A1053" s="208"/>
      <c r="B1053" s="208"/>
      <c r="C1053" s="208"/>
      <c r="D1053" s="208"/>
      <c r="E1053" s="208"/>
      <c r="F1053" s="125"/>
      <c r="G1053" s="207"/>
    </row>
    <row r="1054" spans="1:7" x14ac:dyDescent="0.25">
      <c r="A1054" s="208"/>
      <c r="B1054" s="208"/>
      <c r="C1054" s="208"/>
      <c r="D1054" s="208"/>
      <c r="E1054" s="208"/>
      <c r="F1054" s="125"/>
      <c r="G1054" s="207"/>
    </row>
    <row r="1055" spans="1:7" x14ac:dyDescent="0.25">
      <c r="A1055" s="208"/>
      <c r="B1055" s="208"/>
      <c r="C1055" s="208"/>
      <c r="D1055" s="208"/>
      <c r="E1055" s="208"/>
      <c r="F1055" s="125"/>
      <c r="G1055" s="207"/>
    </row>
    <row r="1056" spans="1:7" x14ac:dyDescent="0.25">
      <c r="A1056" s="208"/>
      <c r="B1056" s="208"/>
      <c r="C1056" s="208"/>
      <c r="D1056" s="208"/>
      <c r="E1056" s="208"/>
      <c r="F1056" s="125"/>
      <c r="G1056" s="207"/>
    </row>
    <row r="1057" spans="1:7" x14ac:dyDescent="0.25">
      <c r="A1057" s="208"/>
      <c r="B1057" s="208"/>
      <c r="C1057" s="208"/>
      <c r="D1057" s="208"/>
      <c r="E1057" s="208"/>
      <c r="F1057" s="125"/>
      <c r="G1057" s="207"/>
    </row>
    <row r="1058" spans="1:7" x14ac:dyDescent="0.25">
      <c r="A1058" s="208"/>
      <c r="B1058" s="208"/>
      <c r="C1058" s="208"/>
      <c r="D1058" s="208"/>
      <c r="E1058" s="208"/>
      <c r="F1058" s="125"/>
      <c r="G1058" s="207"/>
    </row>
    <row r="1059" spans="1:7" x14ac:dyDescent="0.25">
      <c r="A1059" s="208"/>
      <c r="B1059" s="208"/>
      <c r="C1059" s="208"/>
      <c r="D1059" s="208"/>
      <c r="E1059" s="208"/>
      <c r="F1059" s="125"/>
      <c r="G1059" s="207"/>
    </row>
    <row r="1060" spans="1:7" x14ac:dyDescent="0.25">
      <c r="A1060" s="208"/>
      <c r="B1060" s="208"/>
      <c r="C1060" s="208"/>
      <c r="D1060" s="208"/>
      <c r="E1060" s="208"/>
      <c r="F1060" s="125"/>
      <c r="G1060" s="207"/>
    </row>
    <row r="1061" spans="1:7" x14ac:dyDescent="0.25">
      <c r="A1061" s="208"/>
      <c r="B1061" s="208"/>
      <c r="C1061" s="208"/>
      <c r="D1061" s="208"/>
      <c r="E1061" s="208"/>
      <c r="F1061" s="125"/>
      <c r="G1061" s="207"/>
    </row>
    <row r="1062" spans="1:7" x14ac:dyDescent="0.25">
      <c r="A1062" s="208"/>
      <c r="B1062" s="208"/>
      <c r="C1062" s="208"/>
      <c r="D1062" s="208"/>
      <c r="E1062" s="208"/>
      <c r="F1062" s="125"/>
      <c r="G1062" s="207"/>
    </row>
    <row r="1063" spans="1:7" x14ac:dyDescent="0.25">
      <c r="A1063" s="208"/>
      <c r="B1063" s="208"/>
      <c r="C1063" s="208"/>
      <c r="D1063" s="208"/>
      <c r="E1063" s="208"/>
      <c r="F1063" s="125"/>
      <c r="G1063" s="207"/>
    </row>
    <row r="1064" spans="1:7" x14ac:dyDescent="0.25">
      <c r="A1064" s="208"/>
      <c r="B1064" s="208"/>
      <c r="C1064" s="208"/>
      <c r="D1064" s="208"/>
      <c r="E1064" s="208"/>
      <c r="F1064" s="125"/>
      <c r="G1064" s="207"/>
    </row>
    <row r="1065" spans="1:7" x14ac:dyDescent="0.25">
      <c r="A1065" s="208"/>
      <c r="B1065" s="208"/>
      <c r="C1065" s="208"/>
      <c r="D1065" s="208"/>
      <c r="E1065" s="208"/>
      <c r="F1065" s="125"/>
      <c r="G1065" s="207"/>
    </row>
    <row r="1066" spans="1:7" x14ac:dyDescent="0.25">
      <c r="A1066" s="208"/>
      <c r="B1066" s="208"/>
      <c r="C1066" s="208"/>
      <c r="D1066" s="208"/>
      <c r="E1066" s="208"/>
      <c r="F1066" s="125"/>
      <c r="G1066" s="207"/>
    </row>
    <row r="1067" spans="1:7" x14ac:dyDescent="0.25">
      <c r="A1067" s="208"/>
      <c r="B1067" s="208"/>
      <c r="C1067" s="208"/>
      <c r="D1067" s="208"/>
      <c r="E1067" s="208"/>
      <c r="F1067" s="125"/>
      <c r="G1067" s="207"/>
    </row>
    <row r="1068" spans="1:7" x14ac:dyDescent="0.25">
      <c r="A1068" s="208"/>
      <c r="B1068" s="208"/>
      <c r="C1068" s="208"/>
      <c r="D1068" s="208"/>
      <c r="E1068" s="208"/>
      <c r="F1068" s="125"/>
      <c r="G1068" s="207"/>
    </row>
    <row r="1069" spans="1:7" x14ac:dyDescent="0.25">
      <c r="A1069" s="208"/>
      <c r="B1069" s="208"/>
      <c r="C1069" s="208"/>
      <c r="D1069" s="208"/>
      <c r="E1069" s="208"/>
      <c r="F1069" s="125"/>
      <c r="G1069" s="207"/>
    </row>
    <row r="1070" spans="1:7" x14ac:dyDescent="0.25">
      <c r="A1070" s="208"/>
      <c r="B1070" s="208"/>
      <c r="C1070" s="208"/>
      <c r="D1070" s="208"/>
      <c r="E1070" s="208"/>
      <c r="F1070" s="125"/>
      <c r="G1070" s="207"/>
    </row>
    <row r="1071" spans="1:7" x14ac:dyDescent="0.25">
      <c r="A1071" s="208"/>
      <c r="B1071" s="208"/>
      <c r="C1071" s="208"/>
      <c r="D1071" s="208"/>
      <c r="E1071" s="208"/>
      <c r="F1071" s="125"/>
      <c r="G1071" s="207"/>
    </row>
    <row r="1072" spans="1:7" x14ac:dyDescent="0.25">
      <c r="A1072" s="208"/>
      <c r="B1072" s="208"/>
      <c r="C1072" s="208"/>
      <c r="D1072" s="208"/>
      <c r="E1072" s="208"/>
      <c r="F1072" s="125"/>
      <c r="G1072" s="207"/>
    </row>
    <row r="1073" spans="1:7" x14ac:dyDescent="0.25">
      <c r="A1073" s="208"/>
      <c r="B1073" s="208"/>
      <c r="C1073" s="208"/>
      <c r="D1073" s="208"/>
      <c r="E1073" s="208"/>
      <c r="F1073" s="125"/>
      <c r="G1073" s="207"/>
    </row>
    <row r="1074" spans="1:7" x14ac:dyDescent="0.25">
      <c r="A1074" s="208"/>
      <c r="B1074" s="208"/>
      <c r="C1074" s="208"/>
      <c r="D1074" s="208"/>
      <c r="E1074" s="208"/>
      <c r="F1074" s="125"/>
      <c r="G1074" s="207"/>
    </row>
    <row r="1075" spans="1:7" x14ac:dyDescent="0.25">
      <c r="A1075" s="208"/>
      <c r="B1075" s="208"/>
      <c r="C1075" s="208"/>
      <c r="D1075" s="208"/>
      <c r="E1075" s="208"/>
      <c r="F1075" s="125"/>
      <c r="G1075" s="207"/>
    </row>
    <row r="1076" spans="1:7" x14ac:dyDescent="0.25">
      <c r="A1076" s="208"/>
      <c r="B1076" s="208"/>
      <c r="C1076" s="208"/>
      <c r="D1076" s="208"/>
      <c r="E1076" s="208"/>
      <c r="F1076" s="125"/>
      <c r="G1076" s="207"/>
    </row>
    <row r="1077" spans="1:7" x14ac:dyDescent="0.25">
      <c r="A1077" s="208"/>
      <c r="B1077" s="208"/>
      <c r="C1077" s="208"/>
      <c r="D1077" s="208"/>
      <c r="E1077" s="208"/>
      <c r="F1077" s="125"/>
      <c r="G1077" s="207"/>
    </row>
    <row r="1078" spans="1:7" x14ac:dyDescent="0.25">
      <c r="A1078" s="208"/>
      <c r="B1078" s="208"/>
      <c r="C1078" s="208"/>
      <c r="D1078" s="208"/>
      <c r="E1078" s="208"/>
      <c r="F1078" s="125"/>
      <c r="G1078" s="207"/>
    </row>
    <row r="1079" spans="1:7" x14ac:dyDescent="0.25">
      <c r="A1079" s="208"/>
      <c r="B1079" s="208"/>
      <c r="C1079" s="208"/>
      <c r="D1079" s="208"/>
      <c r="E1079" s="208"/>
      <c r="F1079" s="125"/>
      <c r="G1079" s="207"/>
    </row>
    <row r="1080" spans="1:7" x14ac:dyDescent="0.25">
      <c r="A1080" s="208"/>
      <c r="B1080" s="208"/>
      <c r="C1080" s="208"/>
      <c r="D1080" s="208"/>
      <c r="E1080" s="208"/>
      <c r="F1080" s="125"/>
      <c r="G1080" s="207"/>
    </row>
    <row r="1081" spans="1:7" x14ac:dyDescent="0.25">
      <c r="A1081" s="208"/>
      <c r="B1081" s="208"/>
      <c r="C1081" s="208"/>
      <c r="D1081" s="208"/>
      <c r="E1081" s="208"/>
      <c r="F1081" s="125"/>
      <c r="G1081" s="207"/>
    </row>
    <row r="1082" spans="1:7" x14ac:dyDescent="0.25">
      <c r="A1082" s="208"/>
      <c r="B1082" s="208"/>
      <c r="C1082" s="208"/>
      <c r="D1082" s="208"/>
      <c r="E1082" s="208"/>
      <c r="F1082" s="125"/>
      <c r="G1082" s="207"/>
    </row>
    <row r="1083" spans="1:7" x14ac:dyDescent="0.25">
      <c r="A1083" s="208"/>
      <c r="B1083" s="208"/>
      <c r="C1083" s="208"/>
      <c r="D1083" s="208"/>
      <c r="E1083" s="208"/>
      <c r="F1083" s="125"/>
      <c r="G1083" s="207"/>
    </row>
    <row r="1084" spans="1:7" x14ac:dyDescent="0.25">
      <c r="A1084" s="208"/>
      <c r="B1084" s="208"/>
      <c r="C1084" s="208"/>
      <c r="D1084" s="208"/>
      <c r="E1084" s="208"/>
      <c r="F1084" s="125"/>
      <c r="G1084" s="207"/>
    </row>
    <row r="1085" spans="1:7" x14ac:dyDescent="0.25">
      <c r="A1085" s="208"/>
      <c r="B1085" s="208"/>
      <c r="C1085" s="208"/>
      <c r="D1085" s="208"/>
      <c r="E1085" s="208"/>
      <c r="F1085" s="125"/>
      <c r="G1085" s="207"/>
    </row>
    <row r="1086" spans="1:7" x14ac:dyDescent="0.25">
      <c r="A1086" s="208"/>
      <c r="B1086" s="208"/>
      <c r="C1086" s="208"/>
      <c r="D1086" s="208"/>
      <c r="E1086" s="208"/>
      <c r="F1086" s="125"/>
      <c r="G1086" s="207"/>
    </row>
    <row r="1087" spans="1:7" x14ac:dyDescent="0.25">
      <c r="A1087" s="208"/>
      <c r="B1087" s="208"/>
      <c r="C1087" s="208"/>
      <c r="D1087" s="208"/>
      <c r="E1087" s="208"/>
      <c r="F1087" s="125"/>
      <c r="G1087" s="207"/>
    </row>
    <row r="1088" spans="1:7" x14ac:dyDescent="0.25">
      <c r="A1088" s="208"/>
      <c r="B1088" s="208"/>
      <c r="C1088" s="208"/>
      <c r="D1088" s="208"/>
      <c r="E1088" s="208"/>
      <c r="F1088" s="125"/>
      <c r="G1088" s="207"/>
    </row>
    <row r="1089" spans="1:7" x14ac:dyDescent="0.25">
      <c r="A1089" s="208"/>
      <c r="B1089" s="208"/>
      <c r="C1089" s="208"/>
      <c r="D1089" s="208"/>
      <c r="E1089" s="208"/>
      <c r="F1089" s="125"/>
      <c r="G1089" s="207"/>
    </row>
    <row r="1090" spans="1:7" x14ac:dyDescent="0.25">
      <c r="A1090" s="208"/>
      <c r="B1090" s="208"/>
      <c r="C1090" s="208"/>
      <c r="D1090" s="208"/>
      <c r="E1090" s="208"/>
      <c r="F1090" s="125"/>
      <c r="G1090" s="207"/>
    </row>
    <row r="1091" spans="1:7" x14ac:dyDescent="0.25">
      <c r="A1091" s="208"/>
      <c r="B1091" s="208"/>
      <c r="C1091" s="208"/>
      <c r="D1091" s="208"/>
      <c r="E1091" s="208"/>
      <c r="F1091" s="125"/>
      <c r="G1091" s="207"/>
    </row>
    <row r="1092" spans="1:7" x14ac:dyDescent="0.25">
      <c r="A1092" s="208"/>
      <c r="B1092" s="208"/>
      <c r="C1092" s="208"/>
      <c r="D1092" s="208"/>
      <c r="E1092" s="208"/>
      <c r="F1092" s="125"/>
      <c r="G1092" s="207"/>
    </row>
    <row r="1093" spans="1:7" x14ac:dyDescent="0.25">
      <c r="A1093" s="208"/>
      <c r="B1093" s="208"/>
      <c r="C1093" s="208"/>
      <c r="D1093" s="208"/>
      <c r="E1093" s="208"/>
      <c r="F1093" s="125"/>
      <c r="G1093" s="207"/>
    </row>
    <row r="1094" spans="1:7" x14ac:dyDescent="0.25">
      <c r="A1094" s="208"/>
      <c r="B1094" s="208"/>
      <c r="C1094" s="208"/>
      <c r="D1094" s="208"/>
      <c r="E1094" s="208"/>
      <c r="F1094" s="125"/>
      <c r="G1094" s="207"/>
    </row>
    <row r="1095" spans="1:7" x14ac:dyDescent="0.25">
      <c r="A1095" s="208"/>
      <c r="B1095" s="208"/>
      <c r="C1095" s="208"/>
      <c r="D1095" s="208"/>
      <c r="E1095" s="208"/>
      <c r="F1095" s="125"/>
      <c r="G1095" s="207"/>
    </row>
    <row r="1096" spans="1:7" x14ac:dyDescent="0.25">
      <c r="A1096" s="208"/>
      <c r="B1096" s="208"/>
      <c r="C1096" s="208"/>
      <c r="D1096" s="208"/>
      <c r="E1096" s="208"/>
      <c r="F1096" s="125"/>
      <c r="G1096" s="207"/>
    </row>
    <row r="1097" spans="1:7" x14ac:dyDescent="0.25">
      <c r="A1097" s="208"/>
      <c r="B1097" s="208"/>
      <c r="C1097" s="208"/>
      <c r="D1097" s="208"/>
      <c r="E1097" s="208"/>
      <c r="F1097" s="125"/>
      <c r="G1097" s="207"/>
    </row>
    <row r="1098" spans="1:7" x14ac:dyDescent="0.25">
      <c r="A1098" s="208"/>
      <c r="B1098" s="208"/>
      <c r="C1098" s="208"/>
      <c r="D1098" s="208"/>
      <c r="E1098" s="208"/>
      <c r="F1098" s="125"/>
      <c r="G1098" s="207"/>
    </row>
    <row r="1099" spans="1:7" x14ac:dyDescent="0.25">
      <c r="A1099" s="208"/>
      <c r="B1099" s="208"/>
      <c r="C1099" s="208"/>
      <c r="D1099" s="208"/>
      <c r="E1099" s="208"/>
      <c r="F1099" s="125"/>
      <c r="G1099" s="207"/>
    </row>
    <row r="1100" spans="1:7" x14ac:dyDescent="0.25">
      <c r="A1100" s="208"/>
      <c r="B1100" s="208"/>
      <c r="C1100" s="208"/>
      <c r="D1100" s="208"/>
      <c r="E1100" s="208"/>
      <c r="F1100" s="125"/>
      <c r="G1100" s="207"/>
    </row>
    <row r="1101" spans="1:7" x14ac:dyDescent="0.25">
      <c r="A1101" s="208"/>
      <c r="B1101" s="208"/>
      <c r="C1101" s="208"/>
      <c r="D1101" s="208"/>
      <c r="E1101" s="208"/>
      <c r="F1101" s="125"/>
      <c r="G1101" s="207"/>
    </row>
    <row r="1102" spans="1:7" x14ac:dyDescent="0.25">
      <c r="A1102" s="208"/>
      <c r="B1102" s="208"/>
      <c r="C1102" s="208"/>
      <c r="D1102" s="208"/>
      <c r="E1102" s="208"/>
      <c r="F1102" s="125"/>
      <c r="G1102" s="207"/>
    </row>
    <row r="1103" spans="1:7" x14ac:dyDescent="0.25">
      <c r="A1103" s="208"/>
      <c r="B1103" s="208"/>
      <c r="C1103" s="208"/>
      <c r="D1103" s="208"/>
      <c r="E1103" s="208"/>
      <c r="F1103" s="125"/>
      <c r="G1103" s="207"/>
    </row>
    <row r="1104" spans="1:7" x14ac:dyDescent="0.25">
      <c r="A1104" s="208"/>
      <c r="B1104" s="208"/>
      <c r="C1104" s="208"/>
      <c r="D1104" s="208"/>
      <c r="E1104" s="208"/>
      <c r="F1104" s="125"/>
      <c r="G1104" s="207"/>
    </row>
    <row r="1105" spans="1:7" x14ac:dyDescent="0.25">
      <c r="A1105" s="208"/>
      <c r="B1105" s="208"/>
      <c r="C1105" s="208"/>
      <c r="D1105" s="208"/>
      <c r="E1105" s="208"/>
      <c r="F1105" s="125"/>
      <c r="G1105" s="207"/>
    </row>
    <row r="1106" spans="1:7" x14ac:dyDescent="0.25">
      <c r="A1106" s="208"/>
      <c r="B1106" s="208"/>
      <c r="C1106" s="208"/>
      <c r="D1106" s="208"/>
      <c r="E1106" s="208"/>
      <c r="F1106" s="125"/>
      <c r="G1106" s="207"/>
    </row>
    <row r="1107" spans="1:7" x14ac:dyDescent="0.25">
      <c r="A1107" s="208"/>
      <c r="B1107" s="208"/>
      <c r="C1107" s="208"/>
      <c r="D1107" s="208"/>
      <c r="E1107" s="208"/>
      <c r="F1107" s="125"/>
      <c r="G1107" s="207"/>
    </row>
    <row r="1108" spans="1:7" x14ac:dyDescent="0.25">
      <c r="A1108" s="208"/>
      <c r="B1108" s="208"/>
      <c r="C1108" s="208"/>
      <c r="D1108" s="208"/>
      <c r="E1108" s="208"/>
      <c r="F1108" s="125"/>
      <c r="G1108" s="207"/>
    </row>
    <row r="1109" spans="1:7" x14ac:dyDescent="0.25">
      <c r="A1109" s="208"/>
      <c r="B1109" s="208"/>
      <c r="C1109" s="208"/>
      <c r="D1109" s="208"/>
      <c r="E1109" s="208"/>
      <c r="F1109" s="125"/>
      <c r="G1109" s="207"/>
    </row>
    <row r="1110" spans="1:7" x14ac:dyDescent="0.25">
      <c r="A1110" s="208"/>
      <c r="B1110" s="208"/>
      <c r="C1110" s="208"/>
      <c r="D1110" s="208"/>
      <c r="E1110" s="208"/>
      <c r="F1110" s="125"/>
      <c r="G1110" s="207"/>
    </row>
    <row r="1111" spans="1:7" x14ac:dyDescent="0.25">
      <c r="A1111" s="208"/>
      <c r="B1111" s="208"/>
      <c r="C1111" s="208"/>
      <c r="D1111" s="208"/>
      <c r="E1111" s="208"/>
      <c r="F1111" s="125"/>
      <c r="G1111" s="207"/>
    </row>
    <row r="1112" spans="1:7" x14ac:dyDescent="0.25">
      <c r="A1112" s="208"/>
      <c r="B1112" s="208"/>
      <c r="C1112" s="208"/>
      <c r="D1112" s="208"/>
      <c r="E1112" s="208"/>
      <c r="F1112" s="125"/>
      <c r="G1112" s="207"/>
    </row>
    <row r="1113" spans="1:7" x14ac:dyDescent="0.25">
      <c r="A1113" s="208"/>
      <c r="B1113" s="208"/>
      <c r="C1113" s="208"/>
      <c r="D1113" s="208"/>
      <c r="E1113" s="208"/>
      <c r="F1113" s="125"/>
      <c r="G1113" s="207"/>
    </row>
    <row r="1114" spans="1:7" x14ac:dyDescent="0.25">
      <c r="A1114" s="208"/>
      <c r="B1114" s="208"/>
      <c r="C1114" s="208"/>
      <c r="D1114" s="208"/>
      <c r="E1114" s="208"/>
      <c r="F1114" s="125"/>
      <c r="G1114" s="207"/>
    </row>
    <row r="1115" spans="1:7" x14ac:dyDescent="0.25">
      <c r="A1115" s="208"/>
      <c r="B1115" s="208"/>
      <c r="C1115" s="208"/>
      <c r="D1115" s="208"/>
      <c r="E1115" s="208"/>
      <c r="F1115" s="125"/>
      <c r="G1115" s="207"/>
    </row>
    <row r="1116" spans="1:7" x14ac:dyDescent="0.25">
      <c r="A1116" s="208"/>
      <c r="B1116" s="208"/>
      <c r="C1116" s="208"/>
      <c r="D1116" s="208"/>
      <c r="E1116" s="208"/>
      <c r="F1116" s="125"/>
      <c r="G1116" s="207"/>
    </row>
    <row r="1117" spans="1:7" x14ac:dyDescent="0.25">
      <c r="A1117" s="208"/>
      <c r="B1117" s="208"/>
      <c r="C1117" s="208"/>
      <c r="D1117" s="208"/>
      <c r="E1117" s="208"/>
      <c r="F1117" s="125"/>
      <c r="G1117" s="207"/>
    </row>
    <row r="1118" spans="1:7" x14ac:dyDescent="0.25">
      <c r="A1118" s="208"/>
      <c r="B1118" s="208"/>
      <c r="C1118" s="208"/>
      <c r="D1118" s="208"/>
      <c r="E1118" s="208"/>
      <c r="F1118" s="125"/>
      <c r="G1118" s="207"/>
    </row>
    <row r="1119" spans="1:7" x14ac:dyDescent="0.25">
      <c r="A1119" s="208"/>
      <c r="B1119" s="208"/>
      <c r="C1119" s="208"/>
      <c r="D1119" s="208"/>
      <c r="E1119" s="208"/>
      <c r="F1119" s="125"/>
      <c r="G1119" s="207"/>
    </row>
    <row r="1120" spans="1:7" x14ac:dyDescent="0.25">
      <c r="A1120" s="208"/>
      <c r="B1120" s="208"/>
      <c r="C1120" s="208"/>
      <c r="D1120" s="208"/>
      <c r="E1120" s="208"/>
      <c r="F1120" s="125"/>
      <c r="G1120" s="207"/>
    </row>
    <row r="1121" spans="1:7" x14ac:dyDescent="0.25">
      <c r="A1121" s="208"/>
      <c r="B1121" s="208"/>
      <c r="C1121" s="208"/>
      <c r="D1121" s="208"/>
      <c r="E1121" s="208"/>
      <c r="F1121" s="125"/>
      <c r="G1121" s="207"/>
    </row>
    <row r="1122" spans="1:7" x14ac:dyDescent="0.25">
      <c r="A1122" s="208"/>
      <c r="B1122" s="208"/>
      <c r="C1122" s="208"/>
      <c r="D1122" s="208"/>
      <c r="E1122" s="208"/>
      <c r="F1122" s="125"/>
      <c r="G1122" s="207"/>
    </row>
    <row r="1123" spans="1:7" x14ac:dyDescent="0.25">
      <c r="A1123" s="208"/>
      <c r="B1123" s="208"/>
      <c r="C1123" s="208"/>
      <c r="D1123" s="208"/>
      <c r="E1123" s="208"/>
      <c r="F1123" s="125"/>
      <c r="G1123" s="207"/>
    </row>
    <row r="1124" spans="1:7" x14ac:dyDescent="0.25">
      <c r="A1124" s="208"/>
      <c r="B1124" s="208"/>
      <c r="C1124" s="208"/>
      <c r="D1124" s="208"/>
      <c r="E1124" s="208"/>
      <c r="F1124" s="125"/>
      <c r="G1124" s="207"/>
    </row>
    <row r="1125" spans="1:7" x14ac:dyDescent="0.25">
      <c r="A1125" s="208"/>
      <c r="B1125" s="208"/>
      <c r="C1125" s="208"/>
      <c r="D1125" s="208"/>
      <c r="E1125" s="208"/>
      <c r="F1125" s="125"/>
      <c r="G1125" s="207"/>
    </row>
    <row r="1126" spans="1:7" x14ac:dyDescent="0.25">
      <c r="A1126" s="208"/>
      <c r="B1126" s="208"/>
      <c r="C1126" s="208"/>
      <c r="D1126" s="208"/>
      <c r="E1126" s="208"/>
      <c r="F1126" s="125"/>
      <c r="G1126" s="207"/>
    </row>
    <row r="1127" spans="1:7" x14ac:dyDescent="0.25">
      <c r="A1127" s="208"/>
      <c r="B1127" s="208"/>
      <c r="C1127" s="208"/>
      <c r="D1127" s="208"/>
      <c r="E1127" s="208"/>
      <c r="F1127" s="125"/>
      <c r="G1127" s="207"/>
    </row>
    <row r="1128" spans="1:7" x14ac:dyDescent="0.25">
      <c r="A1128" s="208"/>
      <c r="B1128" s="208"/>
      <c r="C1128" s="208"/>
      <c r="D1128" s="208"/>
      <c r="E1128" s="208"/>
      <c r="F1128" s="125"/>
      <c r="G1128" s="207"/>
    </row>
    <row r="1129" spans="1:7" x14ac:dyDescent="0.25">
      <c r="A1129" s="208"/>
      <c r="B1129" s="208"/>
      <c r="C1129" s="208"/>
      <c r="D1129" s="208"/>
      <c r="E1129" s="208"/>
      <c r="F1129" s="125"/>
      <c r="G1129" s="207"/>
    </row>
    <row r="1130" spans="1:7" x14ac:dyDescent="0.25">
      <c r="A1130" s="208"/>
      <c r="B1130" s="208"/>
      <c r="C1130" s="208"/>
      <c r="D1130" s="208"/>
      <c r="E1130" s="208"/>
      <c r="F1130" s="125"/>
      <c r="G1130" s="207"/>
    </row>
    <row r="1131" spans="1:7" x14ac:dyDescent="0.25">
      <c r="A1131" s="208"/>
      <c r="B1131" s="208"/>
      <c r="C1131" s="208"/>
      <c r="D1131" s="208"/>
      <c r="E1131" s="208"/>
      <c r="F1131" s="125"/>
      <c r="G1131" s="207"/>
    </row>
    <row r="1132" spans="1:7" x14ac:dyDescent="0.25">
      <c r="A1132" s="208"/>
      <c r="B1132" s="208"/>
      <c r="C1132" s="208"/>
      <c r="D1132" s="208"/>
      <c r="E1132" s="208"/>
      <c r="F1132" s="125"/>
      <c r="G1132" s="207"/>
    </row>
    <row r="1133" spans="1:7" x14ac:dyDescent="0.25">
      <c r="A1133" s="208"/>
      <c r="B1133" s="208"/>
      <c r="C1133" s="208"/>
      <c r="D1133" s="208"/>
      <c r="E1133" s="208"/>
      <c r="F1133" s="125"/>
      <c r="G1133" s="207"/>
    </row>
    <row r="1134" spans="1:7" x14ac:dyDescent="0.25">
      <c r="A1134" s="208"/>
      <c r="B1134" s="208"/>
      <c r="C1134" s="208"/>
      <c r="D1134" s="208"/>
      <c r="E1134" s="208"/>
      <c r="F1134" s="125"/>
      <c r="G1134" s="207"/>
    </row>
    <row r="1135" spans="1:7" x14ac:dyDescent="0.25">
      <c r="A1135" s="208"/>
      <c r="B1135" s="208"/>
      <c r="C1135" s="208"/>
      <c r="D1135" s="208"/>
      <c r="E1135" s="208"/>
      <c r="F1135" s="125"/>
      <c r="G1135" s="207"/>
    </row>
    <row r="1136" spans="1:7" x14ac:dyDescent="0.25">
      <c r="A1136" s="208"/>
      <c r="B1136" s="208"/>
      <c r="C1136" s="208"/>
      <c r="D1136" s="208"/>
      <c r="E1136" s="208"/>
      <c r="F1136" s="125"/>
      <c r="G1136" s="207"/>
    </row>
    <row r="1137" spans="1:7" x14ac:dyDescent="0.25">
      <c r="A1137" s="208"/>
      <c r="B1137" s="208"/>
      <c r="C1137" s="208"/>
      <c r="D1137" s="208"/>
      <c r="E1137" s="208"/>
      <c r="F1137" s="125"/>
      <c r="G1137" s="207"/>
    </row>
    <row r="1138" spans="1:7" x14ac:dyDescent="0.25">
      <c r="A1138" s="208"/>
      <c r="B1138" s="208"/>
      <c r="C1138" s="208"/>
      <c r="D1138" s="208"/>
      <c r="E1138" s="208"/>
      <c r="F1138" s="125"/>
      <c r="G1138" s="207"/>
    </row>
    <row r="1139" spans="1:7" x14ac:dyDescent="0.25">
      <c r="A1139" s="208"/>
      <c r="B1139" s="208"/>
      <c r="C1139" s="208"/>
      <c r="D1139" s="208"/>
      <c r="E1139" s="208"/>
      <c r="F1139" s="125"/>
      <c r="G1139" s="207"/>
    </row>
    <row r="1140" spans="1:7" x14ac:dyDescent="0.25">
      <c r="A1140" s="208"/>
      <c r="B1140" s="208"/>
      <c r="C1140" s="208"/>
      <c r="D1140" s="208"/>
      <c r="E1140" s="208"/>
      <c r="F1140" s="125"/>
      <c r="G1140" s="207"/>
    </row>
    <row r="1141" spans="1:7" x14ac:dyDescent="0.25">
      <c r="A1141" s="208"/>
      <c r="B1141" s="208"/>
      <c r="C1141" s="208"/>
      <c r="D1141" s="208"/>
      <c r="E1141" s="208"/>
      <c r="F1141" s="125"/>
      <c r="G1141" s="207"/>
    </row>
    <row r="1142" spans="1:7" x14ac:dyDescent="0.25">
      <c r="A1142" s="208"/>
      <c r="B1142" s="208"/>
      <c r="C1142" s="208"/>
      <c r="D1142" s="208"/>
      <c r="E1142" s="208"/>
      <c r="F1142" s="125"/>
      <c r="G1142" s="207"/>
    </row>
    <row r="1143" spans="1:7" x14ac:dyDescent="0.25">
      <c r="A1143" s="208"/>
      <c r="B1143" s="208"/>
      <c r="C1143" s="208"/>
      <c r="D1143" s="208"/>
      <c r="E1143" s="208"/>
      <c r="F1143" s="125"/>
      <c r="G1143" s="207"/>
    </row>
    <row r="1144" spans="1:7" x14ac:dyDescent="0.25">
      <c r="A1144" s="208"/>
      <c r="B1144" s="208"/>
      <c r="C1144" s="208"/>
      <c r="D1144" s="208"/>
      <c r="E1144" s="208"/>
      <c r="F1144" s="125"/>
      <c r="G1144" s="207"/>
    </row>
    <row r="1145" spans="1:7" x14ac:dyDescent="0.25">
      <c r="A1145" s="208"/>
      <c r="B1145" s="208"/>
      <c r="C1145" s="208"/>
      <c r="D1145" s="208"/>
      <c r="E1145" s="208"/>
      <c r="F1145" s="125"/>
      <c r="G1145" s="207"/>
    </row>
    <row r="1146" spans="1:7" x14ac:dyDescent="0.25">
      <c r="A1146" s="208"/>
      <c r="B1146" s="208"/>
      <c r="C1146" s="208"/>
      <c r="D1146" s="208"/>
      <c r="E1146" s="208"/>
      <c r="F1146" s="125"/>
      <c r="G1146" s="207"/>
    </row>
    <row r="1147" spans="1:7" x14ac:dyDescent="0.25">
      <c r="A1147" s="208"/>
      <c r="B1147" s="208"/>
      <c r="C1147" s="208"/>
      <c r="D1147" s="208"/>
      <c r="E1147" s="208"/>
      <c r="F1147" s="125"/>
      <c r="G1147" s="207"/>
    </row>
    <row r="1148" spans="1:7" x14ac:dyDescent="0.25">
      <c r="A1148" s="208"/>
      <c r="B1148" s="208"/>
      <c r="C1148" s="208"/>
      <c r="D1148" s="208"/>
      <c r="E1148" s="208"/>
      <c r="F1148" s="125"/>
      <c r="G1148" s="207"/>
    </row>
    <row r="1149" spans="1:7" x14ac:dyDescent="0.25">
      <c r="A1149" s="208"/>
      <c r="B1149" s="208"/>
      <c r="C1149" s="208"/>
      <c r="D1149" s="208"/>
      <c r="E1149" s="208"/>
      <c r="F1149" s="125"/>
      <c r="G1149" s="207"/>
    </row>
    <row r="1150" spans="1:7" x14ac:dyDescent="0.25">
      <c r="A1150" s="208"/>
      <c r="B1150" s="208"/>
      <c r="C1150" s="208"/>
      <c r="D1150" s="208"/>
      <c r="E1150" s="208"/>
      <c r="F1150" s="125"/>
      <c r="G1150" s="207"/>
    </row>
    <row r="1151" spans="1:7" x14ac:dyDescent="0.25">
      <c r="A1151" s="208"/>
      <c r="B1151" s="208"/>
      <c r="C1151" s="208"/>
      <c r="D1151" s="208"/>
      <c r="E1151" s="208"/>
      <c r="F1151" s="125"/>
      <c r="G1151" s="207"/>
    </row>
    <row r="1152" spans="1:7" x14ac:dyDescent="0.25">
      <c r="A1152" s="208"/>
      <c r="B1152" s="208"/>
      <c r="C1152" s="208"/>
      <c r="D1152" s="208"/>
      <c r="E1152" s="208"/>
      <c r="F1152" s="125"/>
      <c r="G1152" s="207"/>
    </row>
    <row r="1153" spans="1:7" x14ac:dyDescent="0.25">
      <c r="A1153" s="208"/>
      <c r="B1153" s="208"/>
      <c r="C1153" s="208"/>
      <c r="D1153" s="208"/>
      <c r="E1153" s="208"/>
      <c r="F1153" s="125"/>
      <c r="G1153" s="207"/>
    </row>
    <row r="1154" spans="1:7" x14ac:dyDescent="0.25">
      <c r="A1154" s="208"/>
      <c r="B1154" s="208"/>
      <c r="C1154" s="208"/>
      <c r="D1154" s="208"/>
      <c r="E1154" s="208"/>
      <c r="F1154" s="125"/>
      <c r="G1154" s="207"/>
    </row>
    <row r="1155" spans="1:7" x14ac:dyDescent="0.25">
      <c r="A1155" s="208"/>
      <c r="B1155" s="208"/>
      <c r="C1155" s="208"/>
      <c r="D1155" s="208"/>
      <c r="E1155" s="208"/>
      <c r="F1155" s="125"/>
      <c r="G1155" s="207"/>
    </row>
    <row r="1156" spans="1:7" x14ac:dyDescent="0.25">
      <c r="A1156" s="208"/>
      <c r="B1156" s="208"/>
      <c r="C1156" s="208"/>
      <c r="D1156" s="208"/>
      <c r="E1156" s="208"/>
      <c r="F1156" s="125"/>
      <c r="G1156" s="207"/>
    </row>
    <row r="1157" spans="1:7" x14ac:dyDescent="0.25">
      <c r="A1157" s="208"/>
      <c r="B1157" s="208"/>
      <c r="C1157" s="208"/>
      <c r="D1157" s="208"/>
      <c r="E1157" s="208"/>
      <c r="F1157" s="125"/>
      <c r="G1157" s="207"/>
    </row>
    <row r="1158" spans="1:7" x14ac:dyDescent="0.25">
      <c r="A1158" s="208"/>
      <c r="B1158" s="208"/>
      <c r="C1158" s="208"/>
      <c r="D1158" s="208"/>
      <c r="E1158" s="208"/>
      <c r="F1158" s="125"/>
      <c r="G1158" s="207"/>
    </row>
    <row r="1159" spans="1:7" x14ac:dyDescent="0.25">
      <c r="A1159" s="208"/>
      <c r="B1159" s="208"/>
      <c r="C1159" s="208"/>
      <c r="D1159" s="208"/>
      <c r="E1159" s="208"/>
      <c r="F1159" s="125"/>
      <c r="G1159" s="207"/>
    </row>
    <row r="1160" spans="1:7" x14ac:dyDescent="0.25">
      <c r="A1160" s="208"/>
      <c r="B1160" s="208"/>
      <c r="C1160" s="208"/>
      <c r="D1160" s="208"/>
      <c r="E1160" s="208"/>
      <c r="F1160" s="125"/>
      <c r="G1160" s="207"/>
    </row>
    <row r="1161" spans="1:7" x14ac:dyDescent="0.25">
      <c r="A1161" s="208"/>
      <c r="B1161" s="208"/>
      <c r="C1161" s="208"/>
      <c r="D1161" s="208"/>
      <c r="E1161" s="208"/>
      <c r="F1161" s="125"/>
      <c r="G1161" s="207"/>
    </row>
    <row r="1162" spans="1:7" x14ac:dyDescent="0.25">
      <c r="A1162" s="208"/>
      <c r="B1162" s="208"/>
      <c r="C1162" s="208"/>
      <c r="D1162" s="208"/>
      <c r="E1162" s="208"/>
      <c r="F1162" s="125"/>
      <c r="G1162" s="207"/>
    </row>
    <row r="1163" spans="1:7" x14ac:dyDescent="0.25">
      <c r="A1163" s="208"/>
      <c r="B1163" s="208"/>
      <c r="C1163" s="208"/>
      <c r="D1163" s="208"/>
      <c r="E1163" s="208"/>
      <c r="F1163" s="125"/>
      <c r="G1163" s="207"/>
    </row>
    <row r="1164" spans="1:7" x14ac:dyDescent="0.25">
      <c r="A1164" s="208"/>
      <c r="B1164" s="208"/>
      <c r="C1164" s="208"/>
      <c r="D1164" s="208"/>
      <c r="E1164" s="208"/>
      <c r="F1164" s="125"/>
      <c r="G1164" s="207"/>
    </row>
    <row r="1165" spans="1:7" x14ac:dyDescent="0.25">
      <c r="A1165" s="208"/>
      <c r="B1165" s="208"/>
      <c r="C1165" s="208"/>
      <c r="D1165" s="208"/>
      <c r="E1165" s="208"/>
      <c r="F1165" s="125"/>
      <c r="G1165" s="207"/>
    </row>
    <row r="1166" spans="1:7" x14ac:dyDescent="0.25">
      <c r="A1166" s="208"/>
      <c r="B1166" s="208"/>
      <c r="C1166" s="208"/>
      <c r="D1166" s="208"/>
      <c r="E1166" s="208"/>
      <c r="F1166" s="125"/>
      <c r="G1166" s="207"/>
    </row>
    <row r="1167" spans="1:7" x14ac:dyDescent="0.25">
      <c r="A1167" s="208"/>
      <c r="B1167" s="208"/>
      <c r="C1167" s="208"/>
      <c r="D1167" s="208"/>
      <c r="E1167" s="208"/>
      <c r="F1167" s="125"/>
      <c r="G1167" s="207"/>
    </row>
    <row r="1168" spans="1:7" x14ac:dyDescent="0.25">
      <c r="A1168" s="208"/>
      <c r="B1168" s="208"/>
      <c r="C1168" s="208"/>
      <c r="D1168" s="208"/>
      <c r="E1168" s="208"/>
      <c r="F1168" s="125"/>
      <c r="G1168" s="207"/>
    </row>
    <row r="1169" spans="1:7" x14ac:dyDescent="0.25">
      <c r="A1169" s="208"/>
      <c r="B1169" s="208"/>
      <c r="C1169" s="208"/>
      <c r="D1169" s="208"/>
      <c r="E1169" s="208"/>
      <c r="F1169" s="125"/>
      <c r="G1169" s="207"/>
    </row>
    <row r="1170" spans="1:7" x14ac:dyDescent="0.25">
      <c r="A1170" s="208"/>
      <c r="B1170" s="208"/>
      <c r="C1170" s="208"/>
      <c r="D1170" s="208"/>
      <c r="E1170" s="208"/>
      <c r="F1170" s="125"/>
      <c r="G1170" s="207"/>
    </row>
    <row r="1171" spans="1:7" x14ac:dyDescent="0.25">
      <c r="A1171" s="208"/>
      <c r="B1171" s="208"/>
      <c r="C1171" s="208"/>
      <c r="D1171" s="208"/>
      <c r="E1171" s="208"/>
      <c r="F1171" s="125"/>
      <c r="G1171" s="207"/>
    </row>
    <row r="1172" spans="1:7" x14ac:dyDescent="0.25">
      <c r="A1172" s="208"/>
      <c r="B1172" s="208"/>
      <c r="C1172" s="208"/>
      <c r="D1172" s="208"/>
      <c r="E1172" s="208"/>
      <c r="F1172" s="125"/>
      <c r="G1172" s="207"/>
    </row>
    <row r="1173" spans="1:7" x14ac:dyDescent="0.25">
      <c r="A1173" s="208"/>
      <c r="B1173" s="208"/>
      <c r="C1173" s="208"/>
      <c r="D1173" s="208"/>
      <c r="E1173" s="208"/>
      <c r="F1173" s="125"/>
      <c r="G1173" s="207"/>
    </row>
    <row r="1174" spans="1:7" x14ac:dyDescent="0.25">
      <c r="A1174" s="208"/>
      <c r="B1174" s="208"/>
      <c r="C1174" s="208"/>
      <c r="D1174" s="208"/>
      <c r="E1174" s="208"/>
      <c r="F1174" s="125"/>
      <c r="G1174" s="207"/>
    </row>
    <row r="1175" spans="1:7" x14ac:dyDescent="0.25">
      <c r="A1175" s="208"/>
      <c r="B1175" s="208"/>
      <c r="C1175" s="208"/>
      <c r="D1175" s="208"/>
      <c r="E1175" s="208"/>
      <c r="F1175" s="125"/>
      <c r="G1175" s="207"/>
    </row>
    <row r="1176" spans="1:7" x14ac:dyDescent="0.25">
      <c r="A1176" s="208"/>
      <c r="B1176" s="208"/>
      <c r="C1176" s="208"/>
      <c r="D1176" s="208"/>
      <c r="E1176" s="208"/>
      <c r="F1176" s="125"/>
      <c r="G1176" s="207"/>
    </row>
    <row r="1177" spans="1:7" x14ac:dyDescent="0.25">
      <c r="A1177" s="208"/>
      <c r="B1177" s="208"/>
      <c r="C1177" s="208"/>
      <c r="D1177" s="208"/>
      <c r="E1177" s="208"/>
      <c r="F1177" s="125"/>
      <c r="G1177" s="207"/>
    </row>
    <row r="1178" spans="1:7" x14ac:dyDescent="0.25">
      <c r="A1178" s="208"/>
      <c r="B1178" s="208"/>
      <c r="C1178" s="208"/>
      <c r="D1178" s="208"/>
      <c r="E1178" s="208"/>
      <c r="F1178" s="125"/>
      <c r="G1178" s="207"/>
    </row>
    <row r="1179" spans="1:7" x14ac:dyDescent="0.25">
      <c r="A1179" s="208"/>
      <c r="B1179" s="208"/>
      <c r="C1179" s="208"/>
      <c r="D1179" s="208"/>
      <c r="E1179" s="208"/>
      <c r="F1179" s="125"/>
      <c r="G1179" s="207"/>
    </row>
    <row r="1180" spans="1:7" x14ac:dyDescent="0.25">
      <c r="A1180" s="208"/>
      <c r="B1180" s="208"/>
      <c r="C1180" s="208"/>
      <c r="D1180" s="208"/>
      <c r="E1180" s="208"/>
      <c r="F1180" s="125"/>
      <c r="G1180" s="207"/>
    </row>
    <row r="1181" spans="1:7" x14ac:dyDescent="0.25">
      <c r="A1181" s="208"/>
      <c r="B1181" s="208"/>
      <c r="C1181" s="208"/>
      <c r="D1181" s="208"/>
      <c r="E1181" s="208"/>
      <c r="F1181" s="125"/>
      <c r="G1181" s="207"/>
    </row>
    <row r="1182" spans="1:7" x14ac:dyDescent="0.25">
      <c r="A1182" s="208"/>
      <c r="B1182" s="208"/>
      <c r="C1182" s="208"/>
      <c r="D1182" s="208"/>
      <c r="E1182" s="208"/>
      <c r="F1182" s="125"/>
      <c r="G1182" s="207"/>
    </row>
    <row r="1183" spans="1:7" x14ac:dyDescent="0.25">
      <c r="A1183" s="208"/>
      <c r="B1183" s="208"/>
      <c r="C1183" s="208"/>
      <c r="D1183" s="208"/>
      <c r="E1183" s="208"/>
      <c r="F1183" s="125"/>
      <c r="G1183" s="207"/>
    </row>
    <row r="1184" spans="1:7" x14ac:dyDescent="0.25">
      <c r="A1184" s="208"/>
      <c r="B1184" s="208"/>
      <c r="C1184" s="208"/>
      <c r="D1184" s="208"/>
      <c r="E1184" s="208"/>
      <c r="F1184" s="125"/>
      <c r="G1184" s="207"/>
    </row>
    <row r="1185" spans="1:7" x14ac:dyDescent="0.25">
      <c r="A1185" s="208"/>
      <c r="B1185" s="208"/>
      <c r="C1185" s="208"/>
      <c r="D1185" s="208"/>
      <c r="E1185" s="208"/>
      <c r="F1185" s="125"/>
      <c r="G1185" s="207"/>
    </row>
    <row r="1186" spans="1:7" x14ac:dyDescent="0.25">
      <c r="A1186" s="208"/>
      <c r="B1186" s="208"/>
      <c r="C1186" s="208"/>
      <c r="D1186" s="208"/>
      <c r="E1186" s="208"/>
      <c r="F1186" s="125"/>
      <c r="G1186" s="207"/>
    </row>
    <row r="1187" spans="1:7" x14ac:dyDescent="0.25">
      <c r="A1187" s="208"/>
      <c r="B1187" s="208"/>
      <c r="C1187" s="208"/>
      <c r="D1187" s="208"/>
      <c r="E1187" s="208"/>
      <c r="F1187" s="125"/>
      <c r="G1187" s="207"/>
    </row>
    <row r="1188" spans="1:7" x14ac:dyDescent="0.25">
      <c r="A1188" s="208"/>
      <c r="B1188" s="208"/>
      <c r="C1188" s="208"/>
      <c r="D1188" s="208"/>
      <c r="E1188" s="208"/>
      <c r="F1188" s="125"/>
      <c r="G1188" s="207"/>
    </row>
    <row r="1189" spans="1:7" x14ac:dyDescent="0.25">
      <c r="A1189" s="208"/>
      <c r="B1189" s="208"/>
      <c r="C1189" s="208"/>
      <c r="D1189" s="208"/>
      <c r="E1189" s="208"/>
      <c r="F1189" s="125"/>
      <c r="G1189" s="207"/>
    </row>
    <row r="1190" spans="1:7" x14ac:dyDescent="0.25">
      <c r="A1190" s="208"/>
      <c r="B1190" s="208"/>
      <c r="C1190" s="208"/>
      <c r="D1190" s="208"/>
      <c r="E1190" s="208"/>
      <c r="F1190" s="125"/>
      <c r="G1190" s="207"/>
    </row>
    <row r="1191" spans="1:7" x14ac:dyDescent="0.25">
      <c r="A1191" s="208"/>
      <c r="B1191" s="208"/>
      <c r="C1191" s="208"/>
      <c r="D1191" s="208"/>
      <c r="E1191" s="208"/>
      <c r="F1191" s="125"/>
      <c r="G1191" s="207"/>
    </row>
    <row r="1192" spans="1:7" x14ac:dyDescent="0.25">
      <c r="A1192" s="208"/>
      <c r="B1192" s="208"/>
      <c r="C1192" s="208"/>
      <c r="D1192" s="208"/>
      <c r="E1192" s="208"/>
      <c r="F1192" s="125"/>
      <c r="G1192" s="207"/>
    </row>
    <row r="1193" spans="1:7" x14ac:dyDescent="0.25">
      <c r="A1193" s="208"/>
      <c r="B1193" s="208"/>
      <c r="C1193" s="208"/>
      <c r="D1193" s="208"/>
      <c r="E1193" s="208"/>
      <c r="F1193" s="125"/>
      <c r="G1193" s="207"/>
    </row>
    <row r="1194" spans="1:7" x14ac:dyDescent="0.25">
      <c r="A1194" s="208"/>
      <c r="B1194" s="208"/>
      <c r="C1194" s="208"/>
      <c r="D1194" s="208"/>
      <c r="E1194" s="208"/>
      <c r="F1194" s="125"/>
      <c r="G1194" s="207"/>
    </row>
    <row r="1195" spans="1:7" x14ac:dyDescent="0.25">
      <c r="A1195" s="208"/>
      <c r="B1195" s="208"/>
      <c r="C1195" s="208"/>
      <c r="D1195" s="208"/>
      <c r="E1195" s="208"/>
      <c r="F1195" s="125"/>
      <c r="G1195" s="207"/>
    </row>
    <row r="1196" spans="1:7" x14ac:dyDescent="0.25">
      <c r="A1196" s="208"/>
      <c r="B1196" s="208"/>
      <c r="C1196" s="208"/>
      <c r="D1196" s="208"/>
      <c r="E1196" s="208"/>
      <c r="F1196" s="125"/>
      <c r="G1196" s="207"/>
    </row>
    <row r="1197" spans="1:7" x14ac:dyDescent="0.25">
      <c r="A1197" s="208"/>
      <c r="B1197" s="208"/>
      <c r="C1197" s="208"/>
      <c r="D1197" s="208"/>
      <c r="E1197" s="208"/>
      <c r="F1197" s="125"/>
      <c r="G1197" s="207"/>
    </row>
    <row r="1198" spans="1:7" x14ac:dyDescent="0.25">
      <c r="A1198" s="208"/>
      <c r="B1198" s="208"/>
      <c r="C1198" s="208"/>
      <c r="D1198" s="208"/>
      <c r="E1198" s="208"/>
      <c r="F1198" s="125"/>
      <c r="G1198" s="207"/>
    </row>
    <row r="1199" spans="1:7" x14ac:dyDescent="0.25">
      <c r="A1199" s="208"/>
      <c r="B1199" s="208"/>
      <c r="C1199" s="208"/>
      <c r="D1199" s="208"/>
      <c r="E1199" s="208"/>
      <c r="F1199" s="125"/>
      <c r="G1199" s="207"/>
    </row>
    <row r="1200" spans="1:7" x14ac:dyDescent="0.25">
      <c r="A1200" s="208"/>
      <c r="B1200" s="208"/>
      <c r="C1200" s="208"/>
      <c r="D1200" s="208"/>
      <c r="E1200" s="208"/>
      <c r="F1200" s="125"/>
      <c r="G1200" s="207"/>
    </row>
    <row r="1201" spans="1:7" x14ac:dyDescent="0.25">
      <c r="A1201" s="208"/>
      <c r="B1201" s="208"/>
      <c r="C1201" s="208"/>
      <c r="D1201" s="208"/>
      <c r="E1201" s="208"/>
      <c r="F1201" s="125"/>
      <c r="G1201" s="207"/>
    </row>
    <row r="1202" spans="1:7" x14ac:dyDescent="0.25">
      <c r="A1202" s="208"/>
      <c r="B1202" s="208"/>
      <c r="C1202" s="208"/>
      <c r="D1202" s="208"/>
      <c r="E1202" s="208"/>
      <c r="F1202" s="125"/>
      <c r="G1202" s="207"/>
    </row>
    <row r="1203" spans="1:7" x14ac:dyDescent="0.25">
      <c r="A1203" s="208"/>
      <c r="B1203" s="208"/>
      <c r="C1203" s="208"/>
      <c r="D1203" s="208"/>
      <c r="E1203" s="208"/>
      <c r="F1203" s="125"/>
      <c r="G1203" s="207"/>
    </row>
    <row r="1204" spans="1:7" x14ac:dyDescent="0.25">
      <c r="A1204" s="208"/>
      <c r="B1204" s="208"/>
      <c r="C1204" s="208"/>
      <c r="D1204" s="208"/>
      <c r="E1204" s="208"/>
      <c r="F1204" s="125"/>
      <c r="G1204" s="207"/>
    </row>
    <row r="1205" spans="1:7" x14ac:dyDescent="0.25">
      <c r="A1205" s="208"/>
      <c r="B1205" s="208"/>
      <c r="C1205" s="208"/>
      <c r="D1205" s="208"/>
      <c r="E1205" s="208"/>
      <c r="F1205" s="125"/>
      <c r="G1205" s="207"/>
    </row>
    <row r="1206" spans="1:7" x14ac:dyDescent="0.25">
      <c r="A1206" s="208"/>
      <c r="B1206" s="208"/>
      <c r="C1206" s="208"/>
      <c r="D1206" s="208"/>
      <c r="E1206" s="208"/>
      <c r="F1206" s="125"/>
      <c r="G1206" s="207"/>
    </row>
    <row r="1207" spans="1:7" x14ac:dyDescent="0.25">
      <c r="A1207" s="208"/>
      <c r="B1207" s="208"/>
      <c r="C1207" s="208"/>
      <c r="D1207" s="208"/>
      <c r="E1207" s="208"/>
      <c r="F1207" s="125"/>
      <c r="G1207" s="207"/>
    </row>
    <row r="1208" spans="1:7" x14ac:dyDescent="0.25">
      <c r="A1208" s="208"/>
      <c r="B1208" s="208"/>
      <c r="C1208" s="208"/>
      <c r="D1208" s="208"/>
      <c r="E1208" s="208"/>
      <c r="F1208" s="125"/>
      <c r="G1208" s="207"/>
    </row>
    <row r="1209" spans="1:7" x14ac:dyDescent="0.25">
      <c r="A1209" s="208"/>
      <c r="B1209" s="208"/>
      <c r="C1209" s="208"/>
      <c r="D1209" s="208"/>
      <c r="E1209" s="208"/>
      <c r="F1209" s="125"/>
      <c r="G1209" s="207"/>
    </row>
    <row r="1210" spans="1:7" x14ac:dyDescent="0.25">
      <c r="A1210" s="208"/>
      <c r="B1210" s="208"/>
      <c r="C1210" s="208"/>
      <c r="D1210" s="208"/>
      <c r="E1210" s="208"/>
      <c r="F1210" s="125"/>
      <c r="G1210" s="207"/>
    </row>
    <row r="1211" spans="1:7" x14ac:dyDescent="0.25">
      <c r="A1211" s="208"/>
      <c r="B1211" s="208"/>
      <c r="C1211" s="208"/>
      <c r="D1211" s="208"/>
      <c r="E1211" s="208"/>
      <c r="F1211" s="125"/>
      <c r="G1211" s="207"/>
    </row>
    <row r="1212" spans="1:7" x14ac:dyDescent="0.25">
      <c r="A1212" s="208"/>
      <c r="B1212" s="208"/>
      <c r="C1212" s="208"/>
      <c r="D1212" s="208"/>
      <c r="E1212" s="208"/>
      <c r="F1212" s="125"/>
      <c r="G1212" s="207"/>
    </row>
    <row r="1213" spans="1:7" x14ac:dyDescent="0.25">
      <c r="A1213" s="208"/>
      <c r="B1213" s="208"/>
      <c r="C1213" s="208"/>
      <c r="D1213" s="208"/>
      <c r="E1213" s="208"/>
      <c r="F1213" s="125"/>
      <c r="G1213" s="207"/>
    </row>
    <row r="1214" spans="1:7" x14ac:dyDescent="0.25">
      <c r="A1214" s="208"/>
      <c r="B1214" s="208"/>
      <c r="C1214" s="208"/>
      <c r="D1214" s="208"/>
      <c r="E1214" s="208"/>
      <c r="F1214" s="125"/>
      <c r="G1214" s="207"/>
    </row>
    <row r="1215" spans="1:7" x14ac:dyDescent="0.25">
      <c r="A1215" s="208"/>
      <c r="B1215" s="208"/>
      <c r="C1215" s="208"/>
      <c r="D1215" s="208"/>
      <c r="E1215" s="208"/>
      <c r="F1215" s="125"/>
      <c r="G1215" s="207"/>
    </row>
    <row r="1216" spans="1:7" x14ac:dyDescent="0.25">
      <c r="A1216" s="208"/>
      <c r="B1216" s="208"/>
      <c r="C1216" s="208"/>
      <c r="D1216" s="208"/>
      <c r="E1216" s="208"/>
      <c r="F1216" s="125"/>
      <c r="G1216" s="207"/>
    </row>
    <row r="1217" spans="1:7" x14ac:dyDescent="0.25">
      <c r="A1217" s="208"/>
      <c r="B1217" s="208"/>
      <c r="C1217" s="208"/>
      <c r="D1217" s="208"/>
      <c r="E1217" s="208"/>
      <c r="F1217" s="125"/>
      <c r="G1217" s="207"/>
    </row>
    <row r="1218" spans="1:7" x14ac:dyDescent="0.25">
      <c r="A1218" s="208"/>
      <c r="B1218" s="208"/>
      <c r="C1218" s="208"/>
      <c r="D1218" s="208"/>
      <c r="E1218" s="208"/>
      <c r="F1218" s="125"/>
      <c r="G1218" s="207"/>
    </row>
    <row r="1219" spans="1:7" x14ac:dyDescent="0.25">
      <c r="A1219" s="208"/>
      <c r="B1219" s="208"/>
      <c r="C1219" s="208"/>
      <c r="D1219" s="208"/>
      <c r="E1219" s="208"/>
      <c r="F1219" s="125"/>
      <c r="G1219" s="207"/>
    </row>
    <row r="1220" spans="1:7" x14ac:dyDescent="0.25">
      <c r="A1220" s="208"/>
      <c r="B1220" s="208"/>
      <c r="C1220" s="208"/>
      <c r="D1220" s="208"/>
      <c r="E1220" s="208"/>
      <c r="F1220" s="125"/>
      <c r="G1220" s="207"/>
    </row>
    <row r="1221" spans="1:7" x14ac:dyDescent="0.25">
      <c r="A1221" s="208"/>
      <c r="B1221" s="208"/>
      <c r="C1221" s="208"/>
      <c r="D1221" s="208"/>
      <c r="E1221" s="208"/>
      <c r="F1221" s="125"/>
      <c r="G1221" s="207"/>
    </row>
    <row r="1222" spans="1:7" x14ac:dyDescent="0.25">
      <c r="A1222" s="208"/>
      <c r="B1222" s="208"/>
      <c r="C1222" s="208"/>
      <c r="D1222" s="208"/>
      <c r="E1222" s="208"/>
      <c r="F1222" s="125"/>
      <c r="G1222" s="207"/>
    </row>
    <row r="1223" spans="1:7" x14ac:dyDescent="0.25">
      <c r="A1223" s="208"/>
      <c r="B1223" s="208"/>
      <c r="C1223" s="208"/>
      <c r="D1223" s="208"/>
      <c r="E1223" s="208"/>
      <c r="F1223" s="125"/>
      <c r="G1223" s="207"/>
    </row>
    <row r="1224" spans="1:7" x14ac:dyDescent="0.25">
      <c r="A1224" s="208"/>
      <c r="B1224" s="208"/>
      <c r="C1224" s="208"/>
      <c r="D1224" s="208"/>
      <c r="E1224" s="208"/>
      <c r="F1224" s="125"/>
      <c r="G1224" s="207"/>
    </row>
    <row r="1225" spans="1:7" x14ac:dyDescent="0.25">
      <c r="A1225" s="208"/>
      <c r="B1225" s="208"/>
      <c r="C1225" s="208"/>
      <c r="D1225" s="208"/>
      <c r="E1225" s="208"/>
      <c r="F1225" s="125"/>
      <c r="G1225" s="207"/>
    </row>
    <row r="1226" spans="1:7" x14ac:dyDescent="0.25">
      <c r="A1226" s="208"/>
      <c r="B1226" s="208"/>
      <c r="C1226" s="208"/>
      <c r="D1226" s="208"/>
      <c r="E1226" s="208"/>
      <c r="F1226" s="125"/>
      <c r="G1226" s="207"/>
    </row>
    <row r="1227" spans="1:7" x14ac:dyDescent="0.25">
      <c r="A1227" s="208"/>
      <c r="B1227" s="208"/>
      <c r="C1227" s="208"/>
      <c r="D1227" s="208"/>
      <c r="E1227" s="208"/>
      <c r="F1227" s="125"/>
      <c r="G1227" s="207"/>
    </row>
    <row r="1228" spans="1:7" x14ac:dyDescent="0.25">
      <c r="A1228" s="208"/>
      <c r="B1228" s="208"/>
      <c r="C1228" s="208"/>
      <c r="D1228" s="208"/>
      <c r="E1228" s="208"/>
      <c r="F1228" s="125"/>
      <c r="G1228" s="207"/>
    </row>
    <row r="1229" spans="1:7" x14ac:dyDescent="0.25">
      <c r="A1229" s="208"/>
      <c r="B1229" s="208"/>
      <c r="C1229" s="208"/>
      <c r="D1229" s="208"/>
      <c r="E1229" s="208"/>
      <c r="F1229" s="125"/>
      <c r="G1229" s="207"/>
    </row>
    <row r="1230" spans="1:7" x14ac:dyDescent="0.25">
      <c r="A1230" s="208"/>
      <c r="B1230" s="208"/>
      <c r="C1230" s="208"/>
      <c r="D1230" s="208"/>
      <c r="E1230" s="208"/>
      <c r="F1230" s="125"/>
      <c r="G1230" s="207"/>
    </row>
    <row r="1231" spans="1:7" x14ac:dyDescent="0.25">
      <c r="A1231" s="208"/>
      <c r="B1231" s="208"/>
      <c r="C1231" s="208"/>
      <c r="D1231" s="208"/>
      <c r="E1231" s="208"/>
      <c r="F1231" s="125"/>
      <c r="G1231" s="207"/>
    </row>
    <row r="1232" spans="1:7" x14ac:dyDescent="0.25">
      <c r="A1232" s="208"/>
      <c r="B1232" s="208"/>
      <c r="C1232" s="208"/>
      <c r="D1232" s="208"/>
      <c r="E1232" s="208"/>
      <c r="F1232" s="125"/>
      <c r="G1232" s="207"/>
    </row>
    <row r="1233" spans="1:7" x14ac:dyDescent="0.25">
      <c r="A1233" s="208"/>
      <c r="B1233" s="208"/>
      <c r="C1233" s="208"/>
      <c r="D1233" s="208"/>
      <c r="E1233" s="208"/>
      <c r="F1233" s="125"/>
      <c r="G1233" s="207"/>
    </row>
    <row r="1234" spans="1:7" x14ac:dyDescent="0.25">
      <c r="A1234" s="208"/>
      <c r="B1234" s="208"/>
      <c r="C1234" s="208"/>
      <c r="D1234" s="208"/>
      <c r="E1234" s="208"/>
      <c r="F1234" s="125"/>
      <c r="G1234" s="207"/>
    </row>
    <row r="1235" spans="1:7" x14ac:dyDescent="0.25">
      <c r="A1235" s="208"/>
      <c r="B1235" s="208"/>
      <c r="C1235" s="208"/>
      <c r="D1235" s="208"/>
      <c r="E1235" s="208"/>
      <c r="F1235" s="125"/>
      <c r="G1235" s="207"/>
    </row>
    <row r="1236" spans="1:7" x14ac:dyDescent="0.25">
      <c r="A1236" s="208"/>
      <c r="B1236" s="208"/>
      <c r="C1236" s="208"/>
      <c r="D1236" s="208"/>
      <c r="E1236" s="208"/>
      <c r="F1236" s="125"/>
      <c r="G1236" s="207"/>
    </row>
    <row r="1237" spans="1:7" x14ac:dyDescent="0.25">
      <c r="A1237" s="208"/>
      <c r="B1237" s="208"/>
      <c r="C1237" s="208"/>
      <c r="D1237" s="208"/>
      <c r="E1237" s="208"/>
      <c r="F1237" s="125"/>
      <c r="G1237" s="207"/>
    </row>
    <row r="1238" spans="1:7" x14ac:dyDescent="0.25">
      <c r="A1238" s="208"/>
      <c r="B1238" s="208"/>
      <c r="C1238" s="208"/>
      <c r="D1238" s="208"/>
      <c r="E1238" s="208"/>
      <c r="F1238" s="125"/>
      <c r="G1238" s="207"/>
    </row>
    <row r="1239" spans="1:7" x14ac:dyDescent="0.25">
      <c r="A1239" s="208"/>
      <c r="B1239" s="208"/>
      <c r="C1239" s="208"/>
      <c r="D1239" s="208"/>
      <c r="E1239" s="208"/>
      <c r="F1239" s="125"/>
      <c r="G1239" s="207"/>
    </row>
    <row r="1240" spans="1:7" x14ac:dyDescent="0.25">
      <c r="A1240" s="208"/>
      <c r="B1240" s="208"/>
      <c r="C1240" s="208"/>
      <c r="D1240" s="208"/>
      <c r="E1240" s="208"/>
      <c r="F1240" s="125"/>
      <c r="G1240" s="207"/>
    </row>
    <row r="1241" spans="1:7" x14ac:dyDescent="0.25">
      <c r="A1241" s="208"/>
      <c r="B1241" s="208"/>
      <c r="C1241" s="208"/>
      <c r="D1241" s="208"/>
      <c r="E1241" s="208"/>
      <c r="F1241" s="125"/>
      <c r="G1241" s="207"/>
    </row>
    <row r="1242" spans="1:7" x14ac:dyDescent="0.25">
      <c r="A1242" s="208"/>
      <c r="B1242" s="208"/>
      <c r="C1242" s="208"/>
      <c r="D1242" s="208"/>
      <c r="E1242" s="208"/>
      <c r="F1242" s="125"/>
      <c r="G1242" s="207"/>
    </row>
    <row r="1243" spans="1:7" x14ac:dyDescent="0.25">
      <c r="A1243" s="208"/>
      <c r="B1243" s="208"/>
      <c r="C1243" s="208"/>
      <c r="D1243" s="208"/>
      <c r="E1243" s="208"/>
      <c r="F1243" s="125"/>
      <c r="G1243" s="207"/>
    </row>
    <row r="1244" spans="1:7" x14ac:dyDescent="0.25">
      <c r="A1244" s="208"/>
      <c r="B1244" s="208"/>
      <c r="C1244" s="208"/>
      <c r="D1244" s="208"/>
      <c r="E1244" s="208"/>
      <c r="F1244" s="125"/>
      <c r="G1244" s="207"/>
    </row>
    <row r="1245" spans="1:7" x14ac:dyDescent="0.25">
      <c r="A1245" s="208"/>
      <c r="B1245" s="208"/>
      <c r="C1245" s="208"/>
      <c r="D1245" s="208"/>
      <c r="E1245" s="208"/>
      <c r="F1245" s="125"/>
      <c r="G1245" s="207"/>
    </row>
    <row r="1246" spans="1:7" x14ac:dyDescent="0.25">
      <c r="A1246" s="208"/>
      <c r="B1246" s="208"/>
      <c r="C1246" s="208"/>
      <c r="D1246" s="208"/>
      <c r="E1246" s="208"/>
      <c r="F1246" s="125"/>
      <c r="G1246" s="207"/>
    </row>
    <row r="1247" spans="1:7" x14ac:dyDescent="0.25">
      <c r="A1247" s="208"/>
      <c r="B1247" s="208"/>
      <c r="C1247" s="208"/>
      <c r="D1247" s="208"/>
      <c r="E1247" s="208"/>
      <c r="F1247" s="125"/>
      <c r="G1247" s="207"/>
    </row>
    <row r="1248" spans="1:7" x14ac:dyDescent="0.25">
      <c r="A1248" s="208"/>
      <c r="B1248" s="208"/>
      <c r="C1248" s="208"/>
      <c r="D1248" s="208"/>
      <c r="E1248" s="208"/>
      <c r="F1248" s="125"/>
      <c r="G1248" s="207"/>
    </row>
    <row r="1249" spans="1:7" x14ac:dyDescent="0.25">
      <c r="A1249" s="208"/>
      <c r="B1249" s="208"/>
      <c r="C1249" s="208"/>
      <c r="D1249" s="208"/>
      <c r="E1249" s="208"/>
      <c r="F1249" s="125"/>
      <c r="G1249" s="207"/>
    </row>
    <row r="1250" spans="1:7" x14ac:dyDescent="0.25">
      <c r="A1250" s="208"/>
      <c r="B1250" s="208"/>
      <c r="C1250" s="208"/>
      <c r="D1250" s="208"/>
      <c r="E1250" s="208"/>
      <c r="F1250" s="125"/>
      <c r="G1250" s="207"/>
    </row>
    <row r="1251" spans="1:7" x14ac:dyDescent="0.25">
      <c r="A1251" s="208"/>
      <c r="B1251" s="208"/>
      <c r="C1251" s="208"/>
      <c r="D1251" s="208"/>
      <c r="E1251" s="208"/>
      <c r="F1251" s="125"/>
      <c r="G1251" s="207"/>
    </row>
    <row r="1252" spans="1:7" x14ac:dyDescent="0.25">
      <c r="A1252" s="208"/>
      <c r="B1252" s="208"/>
      <c r="C1252" s="208"/>
      <c r="D1252" s="208"/>
      <c r="E1252" s="208"/>
      <c r="F1252" s="125"/>
      <c r="G1252" s="207"/>
    </row>
    <row r="1253" spans="1:7" x14ac:dyDescent="0.25">
      <c r="A1253" s="208"/>
      <c r="B1253" s="208"/>
      <c r="C1253" s="208"/>
      <c r="D1253" s="208"/>
      <c r="E1253" s="208"/>
      <c r="F1253" s="125"/>
      <c r="G1253" s="207"/>
    </row>
    <row r="1254" spans="1:7" x14ac:dyDescent="0.25">
      <c r="A1254" s="208"/>
      <c r="B1254" s="208"/>
      <c r="C1254" s="208"/>
      <c r="D1254" s="208"/>
      <c r="E1254" s="208"/>
      <c r="F1254" s="125"/>
      <c r="G1254" s="207"/>
    </row>
    <row r="1255" spans="1:7" x14ac:dyDescent="0.25">
      <c r="A1255" s="208"/>
      <c r="B1255" s="208"/>
      <c r="C1255" s="208"/>
      <c r="D1255" s="208"/>
      <c r="E1255" s="208"/>
      <c r="F1255" s="125"/>
      <c r="G1255" s="207"/>
    </row>
    <row r="1256" spans="1:7" x14ac:dyDescent="0.25">
      <c r="A1256" s="208"/>
      <c r="B1256" s="208"/>
      <c r="C1256" s="208"/>
      <c r="D1256" s="208"/>
      <c r="E1256" s="208"/>
      <c r="F1256" s="125"/>
      <c r="G1256" s="207"/>
    </row>
    <row r="1257" spans="1:7" x14ac:dyDescent="0.25">
      <c r="A1257" s="208"/>
      <c r="B1257" s="208"/>
      <c r="C1257" s="208"/>
      <c r="D1257" s="208"/>
      <c r="E1257" s="208"/>
      <c r="F1257" s="125"/>
      <c r="G1257" s="207"/>
    </row>
    <row r="1258" spans="1:7" x14ac:dyDescent="0.25">
      <c r="A1258" s="208"/>
      <c r="B1258" s="208"/>
      <c r="C1258" s="208"/>
      <c r="D1258" s="208"/>
      <c r="E1258" s="208"/>
      <c r="F1258" s="125"/>
      <c r="G1258" s="207"/>
    </row>
    <row r="1259" spans="1:7" x14ac:dyDescent="0.25">
      <c r="A1259" s="208"/>
      <c r="B1259" s="208"/>
      <c r="C1259" s="208"/>
      <c r="D1259" s="208"/>
      <c r="E1259" s="208"/>
      <c r="F1259" s="125"/>
      <c r="G1259" s="207"/>
    </row>
    <row r="1260" spans="1:7" x14ac:dyDescent="0.25">
      <c r="A1260" s="208"/>
      <c r="B1260" s="208"/>
      <c r="C1260" s="208"/>
      <c r="D1260" s="208"/>
      <c r="E1260" s="208"/>
      <c r="F1260" s="125"/>
      <c r="G1260" s="207"/>
    </row>
    <row r="1261" spans="1:7" x14ac:dyDescent="0.25">
      <c r="A1261" s="208"/>
      <c r="B1261" s="208"/>
      <c r="C1261" s="208"/>
      <c r="D1261" s="208"/>
      <c r="E1261" s="208"/>
      <c r="F1261" s="125"/>
      <c r="G1261" s="207"/>
    </row>
    <row r="1262" spans="1:7" x14ac:dyDescent="0.25">
      <c r="A1262" s="208"/>
      <c r="B1262" s="208"/>
      <c r="C1262" s="208"/>
      <c r="D1262" s="208"/>
      <c r="E1262" s="208"/>
      <c r="F1262" s="125"/>
      <c r="G1262" s="207"/>
    </row>
    <row r="1263" spans="1:7" x14ac:dyDescent="0.25">
      <c r="A1263" s="208"/>
      <c r="B1263" s="208"/>
      <c r="C1263" s="208"/>
      <c r="D1263" s="208"/>
      <c r="E1263" s="208"/>
      <c r="F1263" s="125"/>
      <c r="G1263" s="207"/>
    </row>
    <row r="1264" spans="1:7" x14ac:dyDescent="0.25">
      <c r="A1264" s="208"/>
      <c r="B1264" s="208"/>
      <c r="C1264" s="208"/>
      <c r="D1264" s="208"/>
      <c r="E1264" s="208"/>
      <c r="F1264" s="125"/>
      <c r="G1264" s="207"/>
    </row>
    <row r="1265" spans="1:7" x14ac:dyDescent="0.25">
      <c r="A1265" s="208"/>
      <c r="B1265" s="208"/>
      <c r="C1265" s="208"/>
      <c r="D1265" s="208"/>
      <c r="E1265" s="208"/>
      <c r="F1265" s="125"/>
      <c r="G1265" s="207"/>
    </row>
    <row r="1266" spans="1:7" x14ac:dyDescent="0.25">
      <c r="A1266" s="208"/>
      <c r="B1266" s="208"/>
      <c r="C1266" s="208"/>
      <c r="D1266" s="208"/>
      <c r="E1266" s="208"/>
      <c r="F1266" s="125"/>
      <c r="G1266" s="207"/>
    </row>
    <row r="1267" spans="1:7" x14ac:dyDescent="0.25">
      <c r="A1267" s="208"/>
      <c r="B1267" s="208"/>
      <c r="C1267" s="208"/>
      <c r="D1267" s="208"/>
      <c r="E1267" s="208"/>
      <c r="F1267" s="125"/>
      <c r="G1267" s="207"/>
    </row>
    <row r="1268" spans="1:7" x14ac:dyDescent="0.25">
      <c r="A1268" s="208"/>
      <c r="B1268" s="208"/>
      <c r="C1268" s="208"/>
      <c r="D1268" s="208"/>
      <c r="E1268" s="208"/>
      <c r="F1268" s="125"/>
      <c r="G1268" s="207"/>
    </row>
    <row r="1269" spans="1:7" x14ac:dyDescent="0.25">
      <c r="A1269" s="208"/>
      <c r="B1269" s="208"/>
      <c r="C1269" s="208"/>
      <c r="D1269" s="208"/>
      <c r="E1269" s="208"/>
      <c r="F1269" s="125"/>
      <c r="G1269" s="207"/>
    </row>
    <row r="1270" spans="1:7" x14ac:dyDescent="0.25">
      <c r="A1270" s="208"/>
      <c r="B1270" s="208"/>
      <c r="C1270" s="208"/>
      <c r="D1270" s="208"/>
      <c r="E1270" s="208"/>
      <c r="F1270" s="125"/>
      <c r="G1270" s="207"/>
    </row>
    <row r="1271" spans="1:7" x14ac:dyDescent="0.25">
      <c r="A1271" s="208"/>
      <c r="B1271" s="208"/>
      <c r="C1271" s="208"/>
      <c r="D1271" s="208"/>
      <c r="E1271" s="208"/>
      <c r="F1271" s="125"/>
      <c r="G1271" s="207"/>
    </row>
    <row r="1272" spans="1:7" x14ac:dyDescent="0.25">
      <c r="A1272" s="208"/>
      <c r="B1272" s="208"/>
      <c r="C1272" s="208"/>
      <c r="D1272" s="208"/>
      <c r="E1272" s="208"/>
      <c r="F1272" s="125"/>
      <c r="G1272" s="207"/>
    </row>
    <row r="1273" spans="1:7" x14ac:dyDescent="0.25">
      <c r="A1273" s="208"/>
      <c r="B1273" s="208"/>
      <c r="C1273" s="208"/>
      <c r="D1273" s="208"/>
      <c r="E1273" s="208"/>
      <c r="F1273" s="125"/>
      <c r="G1273" s="207"/>
    </row>
    <row r="1274" spans="1:7" x14ac:dyDescent="0.25">
      <c r="A1274" s="208"/>
      <c r="B1274" s="208"/>
      <c r="C1274" s="208"/>
      <c r="D1274" s="208"/>
      <c r="E1274" s="208"/>
      <c r="F1274" s="125"/>
      <c r="G1274" s="207"/>
    </row>
    <row r="1275" spans="1:7" x14ac:dyDescent="0.25">
      <c r="A1275" s="208"/>
      <c r="B1275" s="208"/>
      <c r="C1275" s="208"/>
      <c r="D1275" s="208"/>
      <c r="E1275" s="208"/>
      <c r="F1275" s="125"/>
      <c r="G1275" s="207"/>
    </row>
    <row r="1276" spans="1:7" x14ac:dyDescent="0.25">
      <c r="A1276" s="208"/>
      <c r="B1276" s="208"/>
      <c r="C1276" s="208"/>
      <c r="D1276" s="208"/>
      <c r="E1276" s="208"/>
      <c r="F1276" s="125"/>
      <c r="G1276" s="207"/>
    </row>
    <row r="1277" spans="1:7" x14ac:dyDescent="0.25">
      <c r="A1277" s="208"/>
      <c r="B1277" s="208"/>
      <c r="C1277" s="208"/>
      <c r="D1277" s="208"/>
      <c r="E1277" s="208"/>
      <c r="F1277" s="125"/>
      <c r="G1277" s="207"/>
    </row>
    <row r="1278" spans="1:7" x14ac:dyDescent="0.25">
      <c r="A1278" s="208"/>
      <c r="B1278" s="208"/>
      <c r="C1278" s="208"/>
      <c r="D1278" s="208"/>
      <c r="E1278" s="208"/>
      <c r="F1278" s="125"/>
      <c r="G1278" s="207"/>
    </row>
    <row r="1279" spans="1:7" x14ac:dyDescent="0.25">
      <c r="A1279" s="208"/>
      <c r="B1279" s="208"/>
      <c r="C1279" s="208"/>
      <c r="D1279" s="208"/>
      <c r="E1279" s="208"/>
      <c r="F1279" s="125"/>
      <c r="G1279" s="207"/>
    </row>
    <row r="1280" spans="1:7" x14ac:dyDescent="0.25">
      <c r="A1280" s="208"/>
      <c r="B1280" s="208"/>
      <c r="C1280" s="208"/>
      <c r="D1280" s="208"/>
      <c r="E1280" s="208"/>
      <c r="F1280" s="125"/>
      <c r="G1280" s="207"/>
    </row>
    <row r="1281" spans="1:7" x14ac:dyDescent="0.25">
      <c r="A1281" s="208"/>
      <c r="B1281" s="208"/>
      <c r="C1281" s="208"/>
      <c r="D1281" s="208"/>
      <c r="E1281" s="208"/>
      <c r="F1281" s="125"/>
      <c r="G1281" s="207"/>
    </row>
    <row r="1282" spans="1:7" x14ac:dyDescent="0.25">
      <c r="A1282" s="208"/>
      <c r="B1282" s="208"/>
      <c r="C1282" s="208"/>
      <c r="D1282" s="208"/>
      <c r="E1282" s="208"/>
      <c r="F1282" s="125"/>
      <c r="G1282" s="207"/>
    </row>
    <row r="1283" spans="1:7" x14ac:dyDescent="0.25">
      <c r="A1283" s="208"/>
      <c r="B1283" s="208"/>
      <c r="C1283" s="208"/>
      <c r="D1283" s="208"/>
      <c r="E1283" s="208"/>
      <c r="F1283" s="125"/>
      <c r="G1283" s="207"/>
    </row>
    <row r="1284" spans="1:7" x14ac:dyDescent="0.25">
      <c r="A1284" s="208"/>
      <c r="B1284" s="208"/>
      <c r="C1284" s="208"/>
      <c r="D1284" s="208"/>
      <c r="E1284" s="208"/>
      <c r="F1284" s="125"/>
      <c r="G1284" s="207"/>
    </row>
    <row r="1285" spans="1:7" x14ac:dyDescent="0.25">
      <c r="A1285" s="208"/>
      <c r="B1285" s="208"/>
      <c r="C1285" s="208"/>
      <c r="D1285" s="208"/>
      <c r="E1285" s="208"/>
      <c r="F1285" s="125"/>
      <c r="G1285" s="207"/>
    </row>
    <row r="1286" spans="1:7" x14ac:dyDescent="0.25">
      <c r="A1286" s="208"/>
      <c r="B1286" s="208"/>
      <c r="C1286" s="208"/>
      <c r="D1286" s="208"/>
      <c r="E1286" s="208"/>
      <c r="F1286" s="125"/>
      <c r="G1286" s="207"/>
    </row>
    <row r="1287" spans="1:7" x14ac:dyDescent="0.25">
      <c r="A1287" s="208"/>
      <c r="B1287" s="208"/>
      <c r="C1287" s="208"/>
      <c r="D1287" s="208"/>
      <c r="E1287" s="208"/>
      <c r="F1287" s="125"/>
      <c r="G1287" s="207"/>
    </row>
    <row r="1288" spans="1:7" x14ac:dyDescent="0.25">
      <c r="A1288" s="208"/>
      <c r="B1288" s="208"/>
      <c r="C1288" s="208"/>
      <c r="D1288" s="208"/>
      <c r="E1288" s="208"/>
      <c r="F1288" s="125"/>
      <c r="G1288" s="207"/>
    </row>
    <row r="1289" spans="1:7" x14ac:dyDescent="0.25">
      <c r="A1289" s="208"/>
      <c r="B1289" s="208"/>
      <c r="C1289" s="208"/>
      <c r="D1289" s="208"/>
      <c r="E1289" s="208"/>
      <c r="F1289" s="125"/>
      <c r="G1289" s="207"/>
    </row>
    <row r="1290" spans="1:7" x14ac:dyDescent="0.25">
      <c r="A1290" s="208"/>
      <c r="B1290" s="208"/>
      <c r="C1290" s="208"/>
      <c r="D1290" s="208"/>
      <c r="E1290" s="208"/>
      <c r="F1290" s="125"/>
      <c r="G1290" s="207"/>
    </row>
    <row r="1291" spans="1:7" x14ac:dyDescent="0.25">
      <c r="A1291" s="208"/>
      <c r="B1291" s="208"/>
      <c r="C1291" s="208"/>
      <c r="D1291" s="208"/>
      <c r="E1291" s="208"/>
      <c r="F1291" s="125"/>
      <c r="G1291" s="207"/>
    </row>
    <row r="1292" spans="1:7" x14ac:dyDescent="0.25">
      <c r="A1292" s="208"/>
      <c r="B1292" s="208"/>
      <c r="C1292" s="208"/>
      <c r="D1292" s="208"/>
      <c r="E1292" s="208"/>
      <c r="F1292" s="125"/>
      <c r="G1292" s="207"/>
    </row>
    <row r="1293" spans="1:7" x14ac:dyDescent="0.25">
      <c r="A1293" s="208"/>
      <c r="B1293" s="208"/>
      <c r="C1293" s="208"/>
      <c r="D1293" s="208"/>
      <c r="E1293" s="208"/>
      <c r="F1293" s="125"/>
      <c r="G1293" s="207"/>
    </row>
    <row r="1294" spans="1:7" x14ac:dyDescent="0.25">
      <c r="A1294" s="208"/>
      <c r="B1294" s="208"/>
      <c r="C1294" s="208"/>
      <c r="D1294" s="208"/>
      <c r="E1294" s="208"/>
      <c r="F1294" s="125"/>
      <c r="G1294" s="207"/>
    </row>
    <row r="1295" spans="1:7" x14ac:dyDescent="0.25">
      <c r="A1295" s="208"/>
      <c r="B1295" s="208"/>
      <c r="C1295" s="208"/>
      <c r="D1295" s="208"/>
      <c r="E1295" s="208"/>
      <c r="F1295" s="125"/>
      <c r="G1295" s="207"/>
    </row>
    <row r="1296" spans="1:7" x14ac:dyDescent="0.25">
      <c r="A1296" s="208"/>
      <c r="B1296" s="208"/>
      <c r="C1296" s="208"/>
      <c r="D1296" s="208"/>
      <c r="E1296" s="208"/>
      <c r="F1296" s="125"/>
      <c r="G1296" s="207"/>
    </row>
    <row r="1297" spans="1:7" x14ac:dyDescent="0.25">
      <c r="A1297" s="208"/>
      <c r="B1297" s="208"/>
      <c r="C1297" s="208"/>
      <c r="D1297" s="208"/>
      <c r="E1297" s="208"/>
      <c r="F1297" s="125"/>
      <c r="G1297" s="207"/>
    </row>
    <row r="1298" spans="1:7" x14ac:dyDescent="0.25">
      <c r="A1298" s="208"/>
      <c r="B1298" s="208"/>
      <c r="C1298" s="208"/>
      <c r="D1298" s="208"/>
      <c r="E1298" s="208"/>
      <c r="F1298" s="125"/>
      <c r="G1298" s="207"/>
    </row>
    <row r="1299" spans="1:7" x14ac:dyDescent="0.25">
      <c r="A1299" s="208"/>
      <c r="B1299" s="208"/>
      <c r="C1299" s="208"/>
      <c r="D1299" s="208"/>
      <c r="E1299" s="208"/>
      <c r="F1299" s="125"/>
      <c r="G1299" s="207"/>
    </row>
    <row r="1300" spans="1:7" x14ac:dyDescent="0.25">
      <c r="A1300" s="208"/>
      <c r="B1300" s="208"/>
      <c r="C1300" s="208"/>
      <c r="D1300" s="208"/>
      <c r="E1300" s="208"/>
      <c r="F1300" s="125"/>
      <c r="G1300" s="207"/>
    </row>
    <row r="1301" spans="1:7" x14ac:dyDescent="0.25">
      <c r="A1301" s="208"/>
      <c r="B1301" s="208"/>
      <c r="C1301" s="208"/>
      <c r="D1301" s="208"/>
      <c r="E1301" s="208"/>
      <c r="F1301" s="125"/>
      <c r="G1301" s="207"/>
    </row>
    <row r="1302" spans="1:7" x14ac:dyDescent="0.25">
      <c r="A1302" s="208"/>
      <c r="B1302" s="208"/>
      <c r="C1302" s="208"/>
      <c r="D1302" s="208"/>
      <c r="E1302" s="208"/>
      <c r="F1302" s="125"/>
      <c r="G1302" s="207"/>
    </row>
    <row r="1303" spans="1:7" x14ac:dyDescent="0.25">
      <c r="A1303" s="208"/>
      <c r="B1303" s="208"/>
      <c r="C1303" s="208"/>
      <c r="D1303" s="208"/>
      <c r="E1303" s="208"/>
      <c r="F1303" s="125"/>
      <c r="G1303" s="207"/>
    </row>
    <row r="1304" spans="1:7" x14ac:dyDescent="0.25">
      <c r="A1304" s="208"/>
      <c r="B1304" s="208"/>
      <c r="C1304" s="208"/>
      <c r="D1304" s="208"/>
      <c r="E1304" s="208"/>
      <c r="F1304" s="125"/>
      <c r="G1304" s="207"/>
    </row>
    <row r="1305" spans="1:7" x14ac:dyDescent="0.25">
      <c r="A1305" s="208"/>
      <c r="B1305" s="208"/>
      <c r="C1305" s="208"/>
      <c r="D1305" s="208"/>
      <c r="E1305" s="208"/>
      <c r="F1305" s="125"/>
      <c r="G1305" s="207"/>
    </row>
    <row r="1306" spans="1:7" x14ac:dyDescent="0.25">
      <c r="A1306" s="208"/>
      <c r="B1306" s="208"/>
      <c r="C1306" s="208"/>
      <c r="D1306" s="208"/>
      <c r="E1306" s="208"/>
      <c r="F1306" s="125"/>
      <c r="G1306" s="207"/>
    </row>
    <row r="1307" spans="1:7" x14ac:dyDescent="0.25">
      <c r="A1307" s="208"/>
      <c r="B1307" s="208"/>
      <c r="C1307" s="208"/>
      <c r="D1307" s="208"/>
      <c r="E1307" s="208"/>
      <c r="F1307" s="125"/>
      <c r="G1307" s="207"/>
    </row>
    <row r="1308" spans="1:7" x14ac:dyDescent="0.25">
      <c r="A1308" s="208"/>
      <c r="B1308" s="208"/>
      <c r="C1308" s="208"/>
      <c r="D1308" s="208"/>
      <c r="E1308" s="208"/>
      <c r="F1308" s="125"/>
      <c r="G1308" s="207"/>
    </row>
    <row r="1309" spans="1:7" x14ac:dyDescent="0.25">
      <c r="A1309" s="208"/>
      <c r="B1309" s="208"/>
      <c r="C1309" s="208"/>
      <c r="D1309" s="208"/>
      <c r="E1309" s="208"/>
      <c r="F1309" s="125"/>
      <c r="G1309" s="207"/>
    </row>
    <row r="1310" spans="1:7" x14ac:dyDescent="0.25">
      <c r="A1310" s="208"/>
      <c r="B1310" s="208"/>
      <c r="C1310" s="208"/>
      <c r="D1310" s="208"/>
      <c r="E1310" s="208"/>
      <c r="F1310" s="125"/>
      <c r="G1310" s="207"/>
    </row>
    <row r="1311" spans="1:7" x14ac:dyDescent="0.25">
      <c r="A1311" s="208"/>
      <c r="B1311" s="208"/>
      <c r="C1311" s="208"/>
      <c r="D1311" s="208"/>
      <c r="E1311" s="208"/>
      <c r="F1311" s="125"/>
      <c r="G1311" s="207"/>
    </row>
    <row r="1312" spans="1:7" x14ac:dyDescent="0.25">
      <c r="A1312" s="208"/>
      <c r="B1312" s="208"/>
      <c r="C1312" s="208"/>
      <c r="D1312" s="208"/>
      <c r="E1312" s="208"/>
      <c r="F1312" s="125"/>
      <c r="G1312" s="207"/>
    </row>
    <row r="1313" spans="1:7" x14ac:dyDescent="0.25">
      <c r="A1313" s="208"/>
      <c r="B1313" s="208"/>
      <c r="C1313" s="208"/>
      <c r="D1313" s="208"/>
      <c r="E1313" s="208"/>
      <c r="F1313" s="125"/>
      <c r="G1313" s="207"/>
    </row>
    <row r="1314" spans="1:7" x14ac:dyDescent="0.25">
      <c r="A1314" s="208"/>
      <c r="B1314" s="208"/>
      <c r="C1314" s="208"/>
      <c r="D1314" s="208"/>
      <c r="E1314" s="208"/>
      <c r="F1314" s="125"/>
      <c r="G1314" s="207"/>
    </row>
    <row r="1315" spans="1:7" x14ac:dyDescent="0.25">
      <c r="A1315" s="208"/>
      <c r="B1315" s="208"/>
      <c r="C1315" s="208"/>
      <c r="D1315" s="208"/>
      <c r="E1315" s="208"/>
      <c r="F1315" s="125"/>
      <c r="G1315" s="207"/>
    </row>
    <row r="1316" spans="1:7" x14ac:dyDescent="0.25">
      <c r="A1316" s="208"/>
      <c r="B1316" s="208"/>
      <c r="C1316" s="208"/>
      <c r="D1316" s="208"/>
      <c r="E1316" s="208"/>
      <c r="F1316" s="125"/>
      <c r="G1316" s="207"/>
    </row>
    <row r="1317" spans="1:7" x14ac:dyDescent="0.25">
      <c r="A1317" s="208"/>
      <c r="B1317" s="208"/>
      <c r="C1317" s="208"/>
      <c r="D1317" s="208"/>
      <c r="E1317" s="208"/>
      <c r="F1317" s="125"/>
      <c r="G1317" s="207"/>
    </row>
    <row r="1318" spans="1:7" x14ac:dyDescent="0.25">
      <c r="A1318" s="208"/>
      <c r="B1318" s="208"/>
      <c r="C1318" s="208"/>
      <c r="D1318" s="208"/>
      <c r="E1318" s="208"/>
      <c r="F1318" s="125"/>
      <c r="G1318" s="207"/>
    </row>
    <row r="1319" spans="1:7" x14ac:dyDescent="0.25">
      <c r="A1319" s="208"/>
      <c r="B1319" s="208"/>
      <c r="C1319" s="208"/>
      <c r="D1319" s="208"/>
      <c r="E1319" s="208"/>
      <c r="F1319" s="125"/>
      <c r="G1319" s="207"/>
    </row>
    <row r="1320" spans="1:7" x14ac:dyDescent="0.25">
      <c r="A1320" s="208"/>
      <c r="B1320" s="208"/>
      <c r="C1320" s="208"/>
      <c r="D1320" s="208"/>
      <c r="E1320" s="208"/>
      <c r="F1320" s="125"/>
      <c r="G1320" s="207"/>
    </row>
    <row r="1321" spans="1:7" x14ac:dyDescent="0.25">
      <c r="A1321" s="208"/>
      <c r="B1321" s="208"/>
      <c r="C1321" s="208"/>
      <c r="D1321" s="208"/>
      <c r="E1321" s="208"/>
      <c r="F1321" s="125"/>
      <c r="G1321" s="207"/>
    </row>
    <row r="1322" spans="1:7" x14ac:dyDescent="0.25">
      <c r="A1322" s="208"/>
      <c r="B1322" s="208"/>
      <c r="C1322" s="208"/>
      <c r="D1322" s="208"/>
      <c r="E1322" s="208"/>
      <c r="F1322" s="125"/>
      <c r="G1322" s="207"/>
    </row>
    <row r="1323" spans="1:7" x14ac:dyDescent="0.25">
      <c r="A1323" s="208"/>
      <c r="B1323" s="208"/>
      <c r="C1323" s="208"/>
      <c r="D1323" s="208"/>
      <c r="E1323" s="208"/>
      <c r="F1323" s="125"/>
      <c r="G1323" s="207"/>
    </row>
    <row r="1324" spans="1:7" x14ac:dyDescent="0.25">
      <c r="A1324" s="208"/>
      <c r="B1324" s="208"/>
      <c r="C1324" s="208"/>
      <c r="D1324" s="208"/>
      <c r="E1324" s="208"/>
      <c r="F1324" s="125"/>
      <c r="G1324" s="207"/>
    </row>
    <row r="1325" spans="1:7" x14ac:dyDescent="0.25">
      <c r="A1325" s="208"/>
      <c r="B1325" s="208"/>
      <c r="C1325" s="208"/>
      <c r="D1325" s="208"/>
      <c r="E1325" s="208"/>
      <c r="F1325" s="125"/>
      <c r="G1325" s="207"/>
    </row>
    <row r="1326" spans="1:7" x14ac:dyDescent="0.25">
      <c r="A1326" s="208"/>
      <c r="B1326" s="208"/>
      <c r="C1326" s="208"/>
      <c r="D1326" s="208"/>
      <c r="E1326" s="208"/>
      <c r="F1326" s="125"/>
      <c r="G1326" s="207"/>
    </row>
    <row r="1327" spans="1:7" x14ac:dyDescent="0.25">
      <c r="A1327" s="208"/>
      <c r="B1327" s="208"/>
      <c r="C1327" s="208"/>
      <c r="D1327" s="208"/>
      <c r="E1327" s="208"/>
      <c r="F1327" s="125"/>
      <c r="G1327" s="207"/>
    </row>
    <row r="1328" spans="1:7" x14ac:dyDescent="0.25">
      <c r="A1328" s="208"/>
      <c r="B1328" s="208"/>
      <c r="C1328" s="208"/>
      <c r="D1328" s="208"/>
      <c r="E1328" s="208"/>
      <c r="F1328" s="125"/>
      <c r="G1328" s="207"/>
    </row>
    <row r="1329" spans="1:7" x14ac:dyDescent="0.25">
      <c r="A1329" s="208"/>
      <c r="B1329" s="208"/>
      <c r="C1329" s="208"/>
      <c r="D1329" s="208"/>
      <c r="E1329" s="208"/>
      <c r="F1329" s="125"/>
      <c r="G1329" s="207"/>
    </row>
    <row r="1330" spans="1:7" x14ac:dyDescent="0.25">
      <c r="A1330" s="208"/>
      <c r="B1330" s="208"/>
      <c r="C1330" s="208"/>
      <c r="D1330" s="208"/>
      <c r="E1330" s="208"/>
      <c r="F1330" s="125"/>
      <c r="G1330" s="207"/>
    </row>
    <row r="1331" spans="1:7" x14ac:dyDescent="0.25">
      <c r="A1331" s="208"/>
      <c r="B1331" s="208"/>
      <c r="C1331" s="208"/>
      <c r="D1331" s="208"/>
      <c r="E1331" s="208"/>
      <c r="F1331" s="125"/>
      <c r="G1331" s="207"/>
    </row>
    <row r="1332" spans="1:7" x14ac:dyDescent="0.25">
      <c r="A1332" s="208"/>
      <c r="B1332" s="208"/>
      <c r="C1332" s="208"/>
      <c r="D1332" s="208"/>
      <c r="E1332" s="208"/>
      <c r="F1332" s="125"/>
      <c r="G1332" s="207"/>
    </row>
    <row r="1333" spans="1:7" x14ac:dyDescent="0.25">
      <c r="A1333" s="208"/>
      <c r="B1333" s="208"/>
      <c r="C1333" s="208"/>
      <c r="D1333" s="208"/>
      <c r="E1333" s="208"/>
      <c r="F1333" s="125"/>
      <c r="G1333" s="207"/>
    </row>
    <row r="1334" spans="1:7" x14ac:dyDescent="0.25">
      <c r="A1334" s="208"/>
      <c r="B1334" s="208"/>
      <c r="C1334" s="208"/>
      <c r="D1334" s="208"/>
      <c r="E1334" s="208"/>
      <c r="F1334" s="125"/>
      <c r="G1334" s="207"/>
    </row>
    <row r="1335" spans="1:7" x14ac:dyDescent="0.25">
      <c r="A1335" s="208"/>
      <c r="B1335" s="208"/>
      <c r="C1335" s="208"/>
      <c r="D1335" s="208"/>
      <c r="E1335" s="208"/>
      <c r="F1335" s="125"/>
      <c r="G1335" s="207"/>
    </row>
    <row r="1336" spans="1:7" x14ac:dyDescent="0.25">
      <c r="A1336" s="208"/>
      <c r="B1336" s="208"/>
      <c r="C1336" s="208"/>
      <c r="D1336" s="208"/>
      <c r="E1336" s="208"/>
      <c r="F1336" s="125"/>
      <c r="G1336" s="207"/>
    </row>
    <row r="1337" spans="1:7" x14ac:dyDescent="0.25">
      <c r="A1337" s="208"/>
      <c r="B1337" s="208"/>
      <c r="C1337" s="208"/>
      <c r="D1337" s="208"/>
      <c r="E1337" s="208"/>
      <c r="F1337" s="125"/>
      <c r="G1337" s="207"/>
    </row>
    <row r="1338" spans="1:7" x14ac:dyDescent="0.25">
      <c r="A1338" s="208"/>
      <c r="B1338" s="208"/>
      <c r="C1338" s="208"/>
      <c r="D1338" s="208"/>
      <c r="E1338" s="208"/>
      <c r="F1338" s="125"/>
      <c r="G1338" s="207"/>
    </row>
    <row r="1339" spans="1:7" x14ac:dyDescent="0.25">
      <c r="A1339" s="208"/>
      <c r="B1339" s="208"/>
      <c r="C1339" s="208"/>
      <c r="D1339" s="208"/>
      <c r="E1339" s="208"/>
      <c r="F1339" s="125"/>
      <c r="G1339" s="207"/>
    </row>
    <row r="1340" spans="1:7" x14ac:dyDescent="0.25">
      <c r="A1340" s="208"/>
      <c r="B1340" s="208"/>
      <c r="C1340" s="208"/>
      <c r="D1340" s="208"/>
      <c r="E1340" s="208"/>
      <c r="F1340" s="125"/>
      <c r="G1340" s="207"/>
    </row>
    <row r="1341" spans="1:7" x14ac:dyDescent="0.25">
      <c r="A1341" s="208"/>
      <c r="B1341" s="208"/>
      <c r="C1341" s="208"/>
      <c r="D1341" s="208"/>
      <c r="E1341" s="208"/>
      <c r="F1341" s="125"/>
      <c r="G1341" s="207"/>
    </row>
    <row r="1342" spans="1:7" x14ac:dyDescent="0.25">
      <c r="A1342" s="208"/>
      <c r="B1342" s="208"/>
      <c r="C1342" s="208"/>
      <c r="D1342" s="208"/>
      <c r="E1342" s="208"/>
      <c r="F1342" s="125"/>
      <c r="G1342" s="207"/>
    </row>
    <row r="1343" spans="1:7" x14ac:dyDescent="0.25">
      <c r="A1343" s="208"/>
      <c r="B1343" s="208"/>
      <c r="C1343" s="208"/>
      <c r="D1343" s="208"/>
      <c r="E1343" s="208"/>
      <c r="F1343" s="125"/>
      <c r="G1343" s="207"/>
    </row>
    <row r="1344" spans="1:7" x14ac:dyDescent="0.25">
      <c r="A1344" s="208"/>
      <c r="B1344" s="208"/>
      <c r="C1344" s="208"/>
      <c r="D1344" s="208"/>
      <c r="E1344" s="208"/>
      <c r="F1344" s="125"/>
      <c r="G1344" s="207"/>
    </row>
    <row r="1345" spans="1:7" x14ac:dyDescent="0.25">
      <c r="A1345" s="208"/>
      <c r="B1345" s="208"/>
      <c r="C1345" s="208"/>
      <c r="D1345" s="208"/>
      <c r="E1345" s="208"/>
      <c r="F1345" s="125"/>
      <c r="G1345" s="207"/>
    </row>
    <row r="1346" spans="1:7" x14ac:dyDescent="0.25">
      <c r="A1346" s="208"/>
      <c r="B1346" s="208"/>
      <c r="C1346" s="208"/>
      <c r="D1346" s="208"/>
      <c r="E1346" s="208"/>
      <c r="F1346" s="125"/>
      <c r="G1346" s="207"/>
    </row>
    <row r="1347" spans="1:7" x14ac:dyDescent="0.25">
      <c r="A1347" s="208"/>
      <c r="B1347" s="208"/>
      <c r="C1347" s="208"/>
      <c r="D1347" s="208"/>
      <c r="E1347" s="208"/>
      <c r="F1347" s="125"/>
      <c r="G1347" s="207"/>
    </row>
    <row r="1348" spans="1:7" x14ac:dyDescent="0.25">
      <c r="A1348" s="208"/>
      <c r="B1348" s="208"/>
      <c r="C1348" s="208"/>
      <c r="D1348" s="208"/>
      <c r="E1348" s="208"/>
      <c r="F1348" s="125"/>
      <c r="G1348" s="207"/>
    </row>
    <row r="1349" spans="1:7" x14ac:dyDescent="0.25">
      <c r="A1349" s="208"/>
      <c r="B1349" s="208"/>
      <c r="C1349" s="208"/>
      <c r="D1349" s="208"/>
      <c r="E1349" s="208"/>
      <c r="F1349" s="125"/>
      <c r="G1349" s="207"/>
    </row>
    <row r="1350" spans="1:7" x14ac:dyDescent="0.25">
      <c r="A1350" s="208"/>
      <c r="B1350" s="208"/>
      <c r="C1350" s="208"/>
      <c r="D1350" s="208"/>
      <c r="E1350" s="208"/>
      <c r="F1350" s="125"/>
      <c r="G1350" s="207"/>
    </row>
    <row r="1351" spans="1:7" x14ac:dyDescent="0.25">
      <c r="A1351" s="208"/>
      <c r="B1351" s="208"/>
      <c r="C1351" s="208"/>
      <c r="D1351" s="208"/>
      <c r="E1351" s="208"/>
      <c r="F1351" s="125"/>
      <c r="G1351" s="207"/>
    </row>
    <row r="1352" spans="1:7" x14ac:dyDescent="0.25">
      <c r="A1352" s="208"/>
      <c r="B1352" s="208"/>
      <c r="C1352" s="208"/>
      <c r="D1352" s="208"/>
      <c r="E1352" s="208"/>
      <c r="F1352" s="125"/>
      <c r="G1352" s="207"/>
    </row>
    <row r="1353" spans="1:7" x14ac:dyDescent="0.25">
      <c r="A1353" s="208"/>
      <c r="B1353" s="208"/>
      <c r="C1353" s="208"/>
      <c r="D1353" s="208"/>
      <c r="E1353" s="208"/>
      <c r="F1353" s="125"/>
      <c r="G1353" s="207"/>
    </row>
    <row r="1354" spans="1:7" x14ac:dyDescent="0.25">
      <c r="A1354" s="208"/>
      <c r="B1354" s="208"/>
      <c r="C1354" s="208"/>
      <c r="D1354" s="208"/>
      <c r="E1354" s="208"/>
      <c r="F1354" s="125"/>
      <c r="G1354" s="207"/>
    </row>
    <row r="1355" spans="1:7" x14ac:dyDescent="0.25">
      <c r="A1355" s="208"/>
      <c r="B1355" s="208"/>
      <c r="C1355" s="208"/>
      <c r="D1355" s="208"/>
      <c r="E1355" s="208"/>
      <c r="F1355" s="125"/>
      <c r="G1355" s="207"/>
    </row>
    <row r="1356" spans="1:7" x14ac:dyDescent="0.25">
      <c r="A1356" s="208"/>
      <c r="B1356" s="208"/>
      <c r="C1356" s="208"/>
      <c r="D1356" s="208"/>
      <c r="E1356" s="208"/>
      <c r="F1356" s="125"/>
      <c r="G1356" s="207"/>
    </row>
    <row r="1357" spans="1:7" x14ac:dyDescent="0.25">
      <c r="A1357" s="208"/>
      <c r="B1357" s="208"/>
      <c r="C1357" s="208"/>
      <c r="D1357" s="208"/>
      <c r="E1357" s="208"/>
      <c r="F1357" s="125"/>
      <c r="G1357" s="207"/>
    </row>
    <row r="1358" spans="1:7" x14ac:dyDescent="0.25">
      <c r="A1358" s="208"/>
      <c r="B1358" s="208"/>
      <c r="C1358" s="208"/>
      <c r="D1358" s="208"/>
      <c r="E1358" s="208"/>
      <c r="F1358" s="125"/>
      <c r="G1358" s="207"/>
    </row>
    <row r="1359" spans="1:7" x14ac:dyDescent="0.25">
      <c r="A1359" s="208"/>
      <c r="B1359" s="208"/>
      <c r="C1359" s="208"/>
      <c r="D1359" s="208"/>
      <c r="E1359" s="208"/>
      <c r="F1359" s="125"/>
      <c r="G1359" s="207"/>
    </row>
    <row r="1360" spans="1:7" x14ac:dyDescent="0.25">
      <c r="A1360" s="208"/>
      <c r="B1360" s="208"/>
      <c r="C1360" s="208"/>
      <c r="D1360" s="208"/>
      <c r="E1360" s="208"/>
      <c r="F1360" s="125"/>
      <c r="G1360" s="207"/>
    </row>
    <row r="1361" spans="1:7" x14ac:dyDescent="0.25">
      <c r="A1361" s="208"/>
      <c r="B1361" s="208"/>
      <c r="C1361" s="208"/>
      <c r="D1361" s="208"/>
      <c r="E1361" s="208"/>
      <c r="F1361" s="125"/>
      <c r="G1361" s="207"/>
    </row>
    <row r="1362" spans="1:7" x14ac:dyDescent="0.25">
      <c r="A1362" s="208"/>
      <c r="B1362" s="208"/>
      <c r="C1362" s="208"/>
      <c r="D1362" s="208"/>
      <c r="E1362" s="208"/>
      <c r="F1362" s="125"/>
      <c r="G1362" s="207"/>
    </row>
    <row r="1363" spans="1:7" x14ac:dyDescent="0.25">
      <c r="A1363" s="208"/>
      <c r="B1363" s="208"/>
      <c r="C1363" s="208"/>
      <c r="D1363" s="208"/>
      <c r="E1363" s="208"/>
      <c r="F1363" s="125"/>
      <c r="G1363" s="207"/>
    </row>
    <row r="1364" spans="1:7" x14ac:dyDescent="0.25">
      <c r="A1364" s="208"/>
      <c r="B1364" s="208"/>
      <c r="C1364" s="208"/>
      <c r="D1364" s="208"/>
      <c r="E1364" s="208"/>
      <c r="F1364" s="125"/>
      <c r="G1364" s="207"/>
    </row>
    <row r="1365" spans="1:7" x14ac:dyDescent="0.25">
      <c r="A1365" s="208"/>
      <c r="B1365" s="208"/>
      <c r="C1365" s="208"/>
      <c r="D1365" s="208"/>
      <c r="E1365" s="208"/>
      <c r="F1365" s="125"/>
      <c r="G1365" s="207"/>
    </row>
    <row r="1366" spans="1:7" x14ac:dyDescent="0.25">
      <c r="A1366" s="208"/>
      <c r="B1366" s="208"/>
      <c r="C1366" s="208"/>
      <c r="D1366" s="208"/>
      <c r="E1366" s="208"/>
      <c r="F1366" s="125"/>
      <c r="G1366" s="207"/>
    </row>
    <row r="1367" spans="1:7" x14ac:dyDescent="0.25">
      <c r="A1367" s="208"/>
      <c r="B1367" s="208"/>
      <c r="C1367" s="208"/>
      <c r="D1367" s="208"/>
      <c r="E1367" s="208"/>
      <c r="F1367" s="125"/>
      <c r="G1367" s="207"/>
    </row>
    <row r="1368" spans="1:7" x14ac:dyDescent="0.25">
      <c r="A1368" s="208"/>
      <c r="B1368" s="208"/>
      <c r="C1368" s="208"/>
      <c r="D1368" s="208"/>
      <c r="E1368" s="208"/>
      <c r="F1368" s="125"/>
      <c r="G1368" s="207"/>
    </row>
    <row r="1369" spans="1:7" x14ac:dyDescent="0.25">
      <c r="A1369" s="208"/>
      <c r="B1369" s="208"/>
      <c r="C1369" s="208"/>
      <c r="D1369" s="208"/>
      <c r="E1369" s="208"/>
      <c r="F1369" s="125"/>
      <c r="G1369" s="207"/>
    </row>
    <row r="1370" spans="1:7" x14ac:dyDescent="0.25">
      <c r="A1370" s="208"/>
      <c r="B1370" s="208"/>
      <c r="C1370" s="208"/>
      <c r="D1370" s="208"/>
      <c r="E1370" s="208"/>
      <c r="F1370" s="125"/>
      <c r="G1370" s="207"/>
    </row>
    <row r="1371" spans="1:7" x14ac:dyDescent="0.25">
      <c r="A1371" s="208"/>
      <c r="B1371" s="208"/>
      <c r="C1371" s="208"/>
      <c r="D1371" s="208"/>
      <c r="E1371" s="208"/>
      <c r="F1371" s="125"/>
      <c r="G1371" s="207"/>
    </row>
    <row r="1372" spans="1:7" x14ac:dyDescent="0.25">
      <c r="A1372" s="208"/>
      <c r="B1372" s="208"/>
      <c r="C1372" s="208"/>
      <c r="D1372" s="208"/>
      <c r="E1372" s="208"/>
      <c r="F1372" s="125"/>
      <c r="G1372" s="207"/>
    </row>
    <row r="1373" spans="1:7" x14ac:dyDescent="0.25">
      <c r="A1373" s="208"/>
      <c r="B1373" s="208"/>
      <c r="C1373" s="208"/>
      <c r="D1373" s="208"/>
      <c r="E1373" s="208"/>
      <c r="F1373" s="125"/>
      <c r="G1373" s="207"/>
    </row>
    <row r="1374" spans="1:7" x14ac:dyDescent="0.25">
      <c r="A1374" s="208"/>
      <c r="B1374" s="208"/>
      <c r="C1374" s="208"/>
      <c r="D1374" s="208"/>
      <c r="E1374" s="208"/>
      <c r="F1374" s="125"/>
      <c r="G1374" s="207"/>
    </row>
    <row r="1375" spans="1:7" x14ac:dyDescent="0.25">
      <c r="A1375" s="208"/>
      <c r="B1375" s="208"/>
      <c r="C1375" s="208"/>
      <c r="D1375" s="208"/>
      <c r="E1375" s="208"/>
      <c r="F1375" s="125"/>
      <c r="G1375" s="207"/>
    </row>
    <row r="1376" spans="1:7" x14ac:dyDescent="0.25">
      <c r="A1376" s="208"/>
      <c r="B1376" s="208"/>
      <c r="C1376" s="208"/>
      <c r="D1376" s="208"/>
      <c r="E1376" s="208"/>
      <c r="F1376" s="125"/>
      <c r="G1376" s="207"/>
    </row>
    <row r="1377" spans="1:7" x14ac:dyDescent="0.25">
      <c r="A1377" s="208"/>
      <c r="B1377" s="208"/>
      <c r="C1377" s="208"/>
      <c r="D1377" s="208"/>
      <c r="E1377" s="208"/>
      <c r="F1377" s="125"/>
      <c r="G1377" s="207"/>
    </row>
    <row r="1378" spans="1:7" x14ac:dyDescent="0.25">
      <c r="A1378" s="208"/>
      <c r="B1378" s="208"/>
      <c r="C1378" s="208"/>
      <c r="D1378" s="208"/>
      <c r="E1378" s="208"/>
      <c r="F1378" s="125"/>
      <c r="G1378" s="207"/>
    </row>
    <row r="1379" spans="1:7" x14ac:dyDescent="0.25">
      <c r="A1379" s="208"/>
      <c r="B1379" s="208"/>
      <c r="C1379" s="208"/>
      <c r="D1379" s="208"/>
      <c r="E1379" s="208"/>
      <c r="F1379" s="125"/>
      <c r="G1379" s="207"/>
    </row>
    <row r="1380" spans="1:7" x14ac:dyDescent="0.25">
      <c r="A1380" s="208"/>
      <c r="B1380" s="208"/>
      <c r="C1380" s="208"/>
      <c r="D1380" s="208"/>
      <c r="E1380" s="208"/>
      <c r="F1380" s="125"/>
      <c r="G1380" s="207"/>
    </row>
    <row r="1381" spans="1:7" x14ac:dyDescent="0.25">
      <c r="A1381" s="208"/>
      <c r="B1381" s="208"/>
      <c r="C1381" s="208"/>
      <c r="D1381" s="208"/>
      <c r="E1381" s="208"/>
      <c r="F1381" s="125"/>
      <c r="G1381" s="207"/>
    </row>
    <row r="1382" spans="1:7" x14ac:dyDescent="0.25">
      <c r="A1382" s="208"/>
      <c r="B1382" s="208"/>
      <c r="C1382" s="208"/>
      <c r="D1382" s="208"/>
      <c r="E1382" s="208"/>
      <c r="F1382" s="125"/>
      <c r="G1382" s="207"/>
    </row>
    <row r="1383" spans="1:7" x14ac:dyDescent="0.25">
      <c r="A1383" s="208"/>
      <c r="B1383" s="208"/>
      <c r="C1383" s="208"/>
      <c r="D1383" s="208"/>
      <c r="E1383" s="208"/>
      <c r="F1383" s="125"/>
      <c r="G1383" s="207"/>
    </row>
    <row r="1384" spans="1:7" x14ac:dyDescent="0.25">
      <c r="A1384" s="208"/>
      <c r="B1384" s="208"/>
      <c r="C1384" s="208"/>
      <c r="D1384" s="208"/>
      <c r="E1384" s="208"/>
      <c r="F1384" s="125"/>
      <c r="G1384" s="207"/>
    </row>
    <row r="1385" spans="1:7" x14ac:dyDescent="0.25">
      <c r="A1385" s="208"/>
      <c r="B1385" s="208"/>
      <c r="C1385" s="208"/>
      <c r="D1385" s="208"/>
      <c r="E1385" s="208"/>
      <c r="F1385" s="125"/>
      <c r="G1385" s="207"/>
    </row>
    <row r="1386" spans="1:7" x14ac:dyDescent="0.25">
      <c r="A1386" s="208"/>
      <c r="B1386" s="208"/>
      <c r="C1386" s="208"/>
      <c r="D1386" s="208"/>
      <c r="E1386" s="208"/>
      <c r="F1386" s="125"/>
      <c r="G1386" s="207"/>
    </row>
    <row r="1387" spans="1:7" x14ac:dyDescent="0.25">
      <c r="A1387" s="208"/>
      <c r="B1387" s="208"/>
      <c r="C1387" s="208"/>
      <c r="D1387" s="208"/>
      <c r="E1387" s="208"/>
      <c r="F1387" s="125"/>
      <c r="G1387" s="207"/>
    </row>
    <row r="1388" spans="1:7" x14ac:dyDescent="0.25">
      <c r="A1388" s="208"/>
      <c r="B1388" s="208"/>
      <c r="C1388" s="208"/>
      <c r="D1388" s="208"/>
      <c r="E1388" s="208"/>
      <c r="F1388" s="125"/>
      <c r="G1388" s="207"/>
    </row>
    <row r="1389" spans="1:7" x14ac:dyDescent="0.25">
      <c r="A1389" s="208"/>
      <c r="B1389" s="208"/>
      <c r="C1389" s="208"/>
      <c r="D1389" s="208"/>
      <c r="E1389" s="208"/>
      <c r="F1389" s="125"/>
      <c r="G1389" s="207"/>
    </row>
    <row r="1390" spans="1:7" x14ac:dyDescent="0.25">
      <c r="A1390" s="208"/>
      <c r="B1390" s="208"/>
      <c r="C1390" s="208"/>
      <c r="D1390" s="208"/>
      <c r="E1390" s="208"/>
      <c r="F1390" s="125"/>
      <c r="G1390" s="207"/>
    </row>
    <row r="1391" spans="1:7" x14ac:dyDescent="0.25">
      <c r="A1391" s="208"/>
      <c r="B1391" s="208"/>
      <c r="C1391" s="208"/>
      <c r="D1391" s="208"/>
      <c r="E1391" s="208"/>
      <c r="F1391" s="125"/>
      <c r="G1391" s="207"/>
    </row>
    <row r="1392" spans="1:7" x14ac:dyDescent="0.25">
      <c r="B1392" s="208"/>
      <c r="C1392" s="208"/>
      <c r="D1392" s="208"/>
      <c r="E1392" s="208"/>
      <c r="F1392" s="125"/>
      <c r="G1392" s="207"/>
    </row>
    <row r="1393" spans="6:7" x14ac:dyDescent="0.25">
      <c r="F1393" s="125"/>
      <c r="G1393" s="207"/>
    </row>
    <row r="1394" spans="6:7" x14ac:dyDescent="0.25">
      <c r="F1394" s="125"/>
      <c r="G1394" s="207"/>
    </row>
    <row r="1395" spans="6:7" x14ac:dyDescent="0.25">
      <c r="F1395" s="125"/>
      <c r="G1395" s="207"/>
    </row>
    <row r="1396" spans="6:7" x14ac:dyDescent="0.25">
      <c r="F1396" s="125"/>
      <c r="G1396" s="207"/>
    </row>
    <row r="1397" spans="6:7" x14ac:dyDescent="0.25">
      <c r="F1397" s="125"/>
      <c r="G1397" s="207"/>
    </row>
    <row r="1398" spans="6:7" x14ac:dyDescent="0.25">
      <c r="F1398" s="125"/>
      <c r="G1398" s="207"/>
    </row>
    <row r="1399" spans="6:7" x14ac:dyDescent="0.25">
      <c r="F1399" s="125"/>
      <c r="G1399" s="207"/>
    </row>
    <row r="1400" spans="6:7" x14ac:dyDescent="0.25">
      <c r="F1400" s="125"/>
    </row>
  </sheetData>
  <mergeCells count="1">
    <mergeCell ref="A4:V4"/>
  </mergeCells>
  <pageMargins left="0.39370078740157483" right="0.39370078740157483" top="0.39370078740157483" bottom="0.3937007874015748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A68"/>
  <sheetViews>
    <sheetView view="pageBreakPreview" zoomScale="85" zoomScaleNormal="70" zoomScaleSheetLayoutView="85" workbookViewId="0">
      <selection activeCell="B21" sqref="B21"/>
    </sheetView>
  </sheetViews>
  <sheetFormatPr defaultRowHeight="12.75" x14ac:dyDescent="0.2"/>
  <cols>
    <col min="1" max="1" width="10.7109375" style="53" customWidth="1"/>
    <col min="2" max="2" width="10.7109375" style="59" customWidth="1"/>
    <col min="3" max="3" width="9.5703125" style="59" customWidth="1"/>
    <col min="4" max="5" width="10" style="73" customWidth="1"/>
    <col min="6" max="6" width="45.85546875" style="919" customWidth="1"/>
    <col min="7" max="9" width="10" style="73" customWidth="1"/>
    <col min="10" max="10" width="2.28515625" style="73" customWidth="1"/>
    <col min="11" max="102" width="9.140625" style="59"/>
    <col min="103" max="104" width="10.7109375" style="59" customWidth="1"/>
    <col min="105" max="105" width="9.5703125" style="59" customWidth="1"/>
    <col min="106" max="106" width="9.85546875" style="59" customWidth="1"/>
    <col min="107" max="108" width="0" style="59" hidden="1" customWidth="1"/>
    <col min="109" max="109" width="9.85546875" style="59" customWidth="1"/>
    <col min="110" max="157" width="0" style="59" hidden="1" customWidth="1"/>
    <col min="158" max="158" width="9.85546875" style="59" customWidth="1"/>
    <col min="159" max="160" width="0" style="59" hidden="1" customWidth="1"/>
    <col min="161" max="162" width="9.85546875" style="59" customWidth="1"/>
    <col min="163" max="164" width="0" style="59" hidden="1" customWidth="1"/>
    <col min="165" max="165" width="9.85546875" style="59" customWidth="1"/>
    <col min="166" max="201" width="0" style="59" hidden="1" customWidth="1"/>
    <col min="202" max="202" width="9.85546875" style="59" customWidth="1"/>
    <col min="203" max="204" width="0" style="59" hidden="1" customWidth="1"/>
    <col min="205" max="206" width="9.85546875" style="59" customWidth="1"/>
    <col min="207" max="208" width="0" style="59" hidden="1" customWidth="1"/>
    <col min="209" max="209" width="9.85546875" style="59" customWidth="1"/>
    <col min="210" max="210" width="10.5703125" style="59" customWidth="1"/>
    <col min="211" max="212" width="0" style="59" hidden="1" customWidth="1"/>
    <col min="213" max="213" width="10.5703125" style="59" customWidth="1"/>
    <col min="214" max="358" width="9.140625" style="59"/>
    <col min="359" max="360" width="10.7109375" style="59" customWidth="1"/>
    <col min="361" max="361" width="9.5703125" style="59" customWidth="1"/>
    <col min="362" max="362" width="9.85546875" style="59" customWidth="1"/>
    <col min="363" max="364" width="0" style="59" hidden="1" customWidth="1"/>
    <col min="365" max="365" width="9.85546875" style="59" customWidth="1"/>
    <col min="366" max="413" width="0" style="59" hidden="1" customWidth="1"/>
    <col min="414" max="414" width="9.85546875" style="59" customWidth="1"/>
    <col min="415" max="416" width="0" style="59" hidden="1" customWidth="1"/>
    <col min="417" max="418" width="9.85546875" style="59" customWidth="1"/>
    <col min="419" max="420" width="0" style="59" hidden="1" customWidth="1"/>
    <col min="421" max="421" width="9.85546875" style="59" customWidth="1"/>
    <col min="422" max="457" width="0" style="59" hidden="1" customWidth="1"/>
    <col min="458" max="458" width="9.85546875" style="59" customWidth="1"/>
    <col min="459" max="460" width="0" style="59" hidden="1" customWidth="1"/>
    <col min="461" max="462" width="9.85546875" style="59" customWidth="1"/>
    <col min="463" max="464" width="0" style="59" hidden="1" customWidth="1"/>
    <col min="465" max="465" width="9.85546875" style="59" customWidth="1"/>
    <col min="466" max="466" width="10.5703125" style="59" customWidth="1"/>
    <col min="467" max="468" width="0" style="59" hidden="1" customWidth="1"/>
    <col min="469" max="469" width="10.5703125" style="59" customWidth="1"/>
    <col min="470" max="614" width="9.140625" style="59"/>
    <col min="615" max="616" width="10.7109375" style="59" customWidth="1"/>
    <col min="617" max="617" width="9.5703125" style="59" customWidth="1"/>
    <col min="618" max="618" width="9.85546875" style="59" customWidth="1"/>
    <col min="619" max="620" width="0" style="59" hidden="1" customWidth="1"/>
    <col min="621" max="621" width="9.85546875" style="59" customWidth="1"/>
    <col min="622" max="669" width="0" style="59" hidden="1" customWidth="1"/>
    <col min="670" max="670" width="9.85546875" style="59" customWidth="1"/>
    <col min="671" max="672" width="0" style="59" hidden="1" customWidth="1"/>
    <col min="673" max="674" width="9.85546875" style="59" customWidth="1"/>
    <col min="675" max="676" width="0" style="59" hidden="1" customWidth="1"/>
    <col min="677" max="677" width="9.85546875" style="59" customWidth="1"/>
    <col min="678" max="713" width="0" style="59" hidden="1" customWidth="1"/>
    <col min="714" max="714" width="9.85546875" style="59" customWidth="1"/>
    <col min="715" max="716" width="0" style="59" hidden="1" customWidth="1"/>
    <col min="717" max="718" width="9.85546875" style="59" customWidth="1"/>
    <col min="719" max="720" width="0" style="59" hidden="1" customWidth="1"/>
    <col min="721" max="721" width="9.85546875" style="59" customWidth="1"/>
    <col min="722" max="722" width="10.5703125" style="59" customWidth="1"/>
    <col min="723" max="724" width="0" style="59" hidden="1" customWidth="1"/>
    <col min="725" max="725" width="10.5703125" style="59" customWidth="1"/>
    <col min="726" max="870" width="9.140625" style="59"/>
    <col min="871" max="872" width="10.7109375" style="59" customWidth="1"/>
    <col min="873" max="873" width="9.5703125" style="59" customWidth="1"/>
    <col min="874" max="874" width="9.85546875" style="59" customWidth="1"/>
    <col min="875" max="876" width="0" style="59" hidden="1" customWidth="1"/>
    <col min="877" max="877" width="9.85546875" style="59" customWidth="1"/>
    <col min="878" max="925" width="0" style="59" hidden="1" customWidth="1"/>
    <col min="926" max="926" width="9.85546875" style="59" customWidth="1"/>
    <col min="927" max="928" width="0" style="59" hidden="1" customWidth="1"/>
    <col min="929" max="930" width="9.85546875" style="59" customWidth="1"/>
    <col min="931" max="932" width="0" style="59" hidden="1" customWidth="1"/>
    <col min="933" max="933" width="9.85546875" style="59" customWidth="1"/>
    <col min="934" max="969" width="0" style="59" hidden="1" customWidth="1"/>
    <col min="970" max="970" width="9.85546875" style="59" customWidth="1"/>
    <col min="971" max="972" width="0" style="59" hidden="1" customWidth="1"/>
    <col min="973" max="974" width="9.85546875" style="59" customWidth="1"/>
    <col min="975" max="976" width="0" style="59" hidden="1" customWidth="1"/>
    <col min="977" max="977" width="9.85546875" style="59" customWidth="1"/>
    <col min="978" max="978" width="10.5703125" style="59" customWidth="1"/>
    <col min="979" max="980" width="0" style="59" hidden="1" customWidth="1"/>
    <col min="981" max="981" width="10.5703125" style="59" customWidth="1"/>
    <col min="982" max="1126" width="9.140625" style="59"/>
    <col min="1127" max="1128" width="10.7109375" style="59" customWidth="1"/>
    <col min="1129" max="1129" width="9.5703125" style="59" customWidth="1"/>
    <col min="1130" max="1130" width="9.85546875" style="59" customWidth="1"/>
    <col min="1131" max="1132" width="0" style="59" hidden="1" customWidth="1"/>
    <col min="1133" max="1133" width="9.85546875" style="59" customWidth="1"/>
    <col min="1134" max="1181" width="0" style="59" hidden="1" customWidth="1"/>
    <col min="1182" max="1182" width="9.85546875" style="59" customWidth="1"/>
    <col min="1183" max="1184" width="0" style="59" hidden="1" customWidth="1"/>
    <col min="1185" max="1186" width="9.85546875" style="59" customWidth="1"/>
    <col min="1187" max="1188" width="0" style="59" hidden="1" customWidth="1"/>
    <col min="1189" max="1189" width="9.85546875" style="59" customWidth="1"/>
    <col min="1190" max="1225" width="0" style="59" hidden="1" customWidth="1"/>
    <col min="1226" max="1226" width="9.85546875" style="59" customWidth="1"/>
    <col min="1227" max="1228" width="0" style="59" hidden="1" customWidth="1"/>
    <col min="1229" max="1230" width="9.85546875" style="59" customWidth="1"/>
    <col min="1231" max="1232" width="0" style="59" hidden="1" customWidth="1"/>
    <col min="1233" max="1233" width="9.85546875" style="59" customWidth="1"/>
    <col min="1234" max="1234" width="10.5703125" style="59" customWidth="1"/>
    <col min="1235" max="1236" width="0" style="59" hidden="1" customWidth="1"/>
    <col min="1237" max="1237" width="10.5703125" style="59" customWidth="1"/>
    <col min="1238" max="1382" width="9.140625" style="59"/>
    <col min="1383" max="1384" width="10.7109375" style="59" customWidth="1"/>
    <col min="1385" max="1385" width="9.5703125" style="59" customWidth="1"/>
    <col min="1386" max="1386" width="9.85546875" style="59" customWidth="1"/>
    <col min="1387" max="1388" width="0" style="59" hidden="1" customWidth="1"/>
    <col min="1389" max="1389" width="9.85546875" style="59" customWidth="1"/>
    <col min="1390" max="1437" width="0" style="59" hidden="1" customWidth="1"/>
    <col min="1438" max="1438" width="9.85546875" style="59" customWidth="1"/>
    <col min="1439" max="1440" width="0" style="59" hidden="1" customWidth="1"/>
    <col min="1441" max="1442" width="9.85546875" style="59" customWidth="1"/>
    <col min="1443" max="1444" width="0" style="59" hidden="1" customWidth="1"/>
    <col min="1445" max="1445" width="9.85546875" style="59" customWidth="1"/>
    <col min="1446" max="1481" width="0" style="59" hidden="1" customWidth="1"/>
    <col min="1482" max="1482" width="9.85546875" style="59" customWidth="1"/>
    <col min="1483" max="1484" width="0" style="59" hidden="1" customWidth="1"/>
    <col min="1485" max="1486" width="9.85546875" style="59" customWidth="1"/>
    <col min="1487" max="1488" width="0" style="59" hidden="1" customWidth="1"/>
    <col min="1489" max="1489" width="9.85546875" style="59" customWidth="1"/>
    <col min="1490" max="1490" width="10.5703125" style="59" customWidth="1"/>
    <col min="1491" max="1492" width="0" style="59" hidden="1" customWidth="1"/>
    <col min="1493" max="1493" width="10.5703125" style="59" customWidth="1"/>
    <col min="1494" max="1638" width="9.140625" style="59"/>
    <col min="1639" max="1640" width="10.7109375" style="59" customWidth="1"/>
    <col min="1641" max="1641" width="9.5703125" style="59" customWidth="1"/>
    <col min="1642" max="1642" width="9.85546875" style="59" customWidth="1"/>
    <col min="1643" max="1644" width="0" style="59" hidden="1" customWidth="1"/>
    <col min="1645" max="1645" width="9.85546875" style="59" customWidth="1"/>
    <col min="1646" max="1693" width="0" style="59" hidden="1" customWidth="1"/>
    <col min="1694" max="1694" width="9.85546875" style="59" customWidth="1"/>
    <col min="1695" max="1696" width="0" style="59" hidden="1" customWidth="1"/>
    <col min="1697" max="1698" width="9.85546875" style="59" customWidth="1"/>
    <col min="1699" max="1700" width="0" style="59" hidden="1" customWidth="1"/>
    <col min="1701" max="1701" width="9.85546875" style="59" customWidth="1"/>
    <col min="1702" max="1737" width="0" style="59" hidden="1" customWidth="1"/>
    <col min="1738" max="1738" width="9.85546875" style="59" customWidth="1"/>
    <col min="1739" max="1740" width="0" style="59" hidden="1" customWidth="1"/>
    <col min="1741" max="1742" width="9.85546875" style="59" customWidth="1"/>
    <col min="1743" max="1744" width="0" style="59" hidden="1" customWidth="1"/>
    <col min="1745" max="1745" width="9.85546875" style="59" customWidth="1"/>
    <col min="1746" max="1746" width="10.5703125" style="59" customWidth="1"/>
    <col min="1747" max="1748" width="0" style="59" hidden="1" customWidth="1"/>
    <col min="1749" max="1749" width="10.5703125" style="59" customWidth="1"/>
    <col min="1750" max="1894" width="9.140625" style="59"/>
    <col min="1895" max="1896" width="10.7109375" style="59" customWidth="1"/>
    <col min="1897" max="1897" width="9.5703125" style="59" customWidth="1"/>
    <col min="1898" max="1898" width="9.85546875" style="59" customWidth="1"/>
    <col min="1899" max="1900" width="0" style="59" hidden="1" customWidth="1"/>
    <col min="1901" max="1901" width="9.85546875" style="59" customWidth="1"/>
    <col min="1902" max="1949" width="0" style="59" hidden="1" customWidth="1"/>
    <col min="1950" max="1950" width="9.85546875" style="59" customWidth="1"/>
    <col min="1951" max="1952" width="0" style="59" hidden="1" customWidth="1"/>
    <col min="1953" max="1954" width="9.85546875" style="59" customWidth="1"/>
    <col min="1955" max="1956" width="0" style="59" hidden="1" customWidth="1"/>
    <col min="1957" max="1957" width="9.85546875" style="59" customWidth="1"/>
    <col min="1958" max="1993" width="0" style="59" hidden="1" customWidth="1"/>
    <col min="1994" max="1994" width="9.85546875" style="59" customWidth="1"/>
    <col min="1995" max="1996" width="0" style="59" hidden="1" customWidth="1"/>
    <col min="1997" max="1998" width="9.85546875" style="59" customWidth="1"/>
    <col min="1999" max="2000" width="0" style="59" hidden="1" customWidth="1"/>
    <col min="2001" max="2001" width="9.85546875" style="59" customWidth="1"/>
    <col min="2002" max="2002" width="10.5703125" style="59" customWidth="1"/>
    <col min="2003" max="2004" width="0" style="59" hidden="1" customWidth="1"/>
    <col min="2005" max="2005" width="10.5703125" style="59" customWidth="1"/>
    <col min="2006" max="2150" width="9.140625" style="59"/>
    <col min="2151" max="2152" width="10.7109375" style="59" customWidth="1"/>
    <col min="2153" max="2153" width="9.5703125" style="59" customWidth="1"/>
    <col min="2154" max="2154" width="9.85546875" style="59" customWidth="1"/>
    <col min="2155" max="2156" width="0" style="59" hidden="1" customWidth="1"/>
    <col min="2157" max="2157" width="9.85546875" style="59" customWidth="1"/>
    <col min="2158" max="2205" width="0" style="59" hidden="1" customWidth="1"/>
    <col min="2206" max="2206" width="9.85546875" style="59" customWidth="1"/>
    <col min="2207" max="2208" width="0" style="59" hidden="1" customWidth="1"/>
    <col min="2209" max="2210" width="9.85546875" style="59" customWidth="1"/>
    <col min="2211" max="2212" width="0" style="59" hidden="1" customWidth="1"/>
    <col min="2213" max="2213" width="9.85546875" style="59" customWidth="1"/>
    <col min="2214" max="2249" width="0" style="59" hidden="1" customWidth="1"/>
    <col min="2250" max="2250" width="9.85546875" style="59" customWidth="1"/>
    <col min="2251" max="2252" width="0" style="59" hidden="1" customWidth="1"/>
    <col min="2253" max="2254" width="9.85546875" style="59" customWidth="1"/>
    <col min="2255" max="2256" width="0" style="59" hidden="1" customWidth="1"/>
    <col min="2257" max="2257" width="9.85546875" style="59" customWidth="1"/>
    <col min="2258" max="2258" width="10.5703125" style="59" customWidth="1"/>
    <col min="2259" max="2260" width="0" style="59" hidden="1" customWidth="1"/>
    <col min="2261" max="2261" width="10.5703125" style="59" customWidth="1"/>
    <col min="2262" max="2406" width="9.140625" style="59"/>
    <col min="2407" max="2408" width="10.7109375" style="59" customWidth="1"/>
    <col min="2409" max="2409" width="9.5703125" style="59" customWidth="1"/>
    <col min="2410" max="2410" width="9.85546875" style="59" customWidth="1"/>
    <col min="2411" max="2412" width="0" style="59" hidden="1" customWidth="1"/>
    <col min="2413" max="2413" width="9.85546875" style="59" customWidth="1"/>
    <col min="2414" max="2461" width="0" style="59" hidden="1" customWidth="1"/>
    <col min="2462" max="2462" width="9.85546875" style="59" customWidth="1"/>
    <col min="2463" max="2464" width="0" style="59" hidden="1" customWidth="1"/>
    <col min="2465" max="2466" width="9.85546875" style="59" customWidth="1"/>
    <col min="2467" max="2468" width="0" style="59" hidden="1" customWidth="1"/>
    <col min="2469" max="2469" width="9.85546875" style="59" customWidth="1"/>
    <col min="2470" max="2505" width="0" style="59" hidden="1" customWidth="1"/>
    <col min="2506" max="2506" width="9.85546875" style="59" customWidth="1"/>
    <col min="2507" max="2508" width="0" style="59" hidden="1" customWidth="1"/>
    <col min="2509" max="2510" width="9.85546875" style="59" customWidth="1"/>
    <col min="2511" max="2512" width="0" style="59" hidden="1" customWidth="1"/>
    <col min="2513" max="2513" width="9.85546875" style="59" customWidth="1"/>
    <col min="2514" max="2514" width="10.5703125" style="59" customWidth="1"/>
    <col min="2515" max="2516" width="0" style="59" hidden="1" customWidth="1"/>
    <col min="2517" max="2517" width="10.5703125" style="59" customWidth="1"/>
    <col min="2518" max="2662" width="9.140625" style="59"/>
    <col min="2663" max="2664" width="10.7109375" style="59" customWidth="1"/>
    <col min="2665" max="2665" width="9.5703125" style="59" customWidth="1"/>
    <col min="2666" max="2666" width="9.85546875" style="59" customWidth="1"/>
    <col min="2667" max="2668" width="0" style="59" hidden="1" customWidth="1"/>
    <col min="2669" max="2669" width="9.85546875" style="59" customWidth="1"/>
    <col min="2670" max="2717" width="0" style="59" hidden="1" customWidth="1"/>
    <col min="2718" max="2718" width="9.85546875" style="59" customWidth="1"/>
    <col min="2719" max="2720" width="0" style="59" hidden="1" customWidth="1"/>
    <col min="2721" max="2722" width="9.85546875" style="59" customWidth="1"/>
    <col min="2723" max="2724" width="0" style="59" hidden="1" customWidth="1"/>
    <col min="2725" max="2725" width="9.85546875" style="59" customWidth="1"/>
    <col min="2726" max="2761" width="0" style="59" hidden="1" customWidth="1"/>
    <col min="2762" max="2762" width="9.85546875" style="59" customWidth="1"/>
    <col min="2763" max="2764" width="0" style="59" hidden="1" customWidth="1"/>
    <col min="2765" max="2766" width="9.85546875" style="59" customWidth="1"/>
    <col min="2767" max="2768" width="0" style="59" hidden="1" customWidth="1"/>
    <col min="2769" max="2769" width="9.85546875" style="59" customWidth="1"/>
    <col min="2770" max="2770" width="10.5703125" style="59" customWidth="1"/>
    <col min="2771" max="2772" width="0" style="59" hidden="1" customWidth="1"/>
    <col min="2773" max="2773" width="10.5703125" style="59" customWidth="1"/>
    <col min="2774" max="2918" width="9.140625" style="59"/>
    <col min="2919" max="2920" width="10.7109375" style="59" customWidth="1"/>
    <col min="2921" max="2921" width="9.5703125" style="59" customWidth="1"/>
    <col min="2922" max="2922" width="9.85546875" style="59" customWidth="1"/>
    <col min="2923" max="2924" width="0" style="59" hidden="1" customWidth="1"/>
    <col min="2925" max="2925" width="9.85546875" style="59" customWidth="1"/>
    <col min="2926" max="2973" width="0" style="59" hidden="1" customWidth="1"/>
    <col min="2974" max="2974" width="9.85546875" style="59" customWidth="1"/>
    <col min="2975" max="2976" width="0" style="59" hidden="1" customWidth="1"/>
    <col min="2977" max="2978" width="9.85546875" style="59" customWidth="1"/>
    <col min="2979" max="2980" width="0" style="59" hidden="1" customWidth="1"/>
    <col min="2981" max="2981" width="9.85546875" style="59" customWidth="1"/>
    <col min="2982" max="3017" width="0" style="59" hidden="1" customWidth="1"/>
    <col min="3018" max="3018" width="9.85546875" style="59" customWidth="1"/>
    <col min="3019" max="3020" width="0" style="59" hidden="1" customWidth="1"/>
    <col min="3021" max="3022" width="9.85546875" style="59" customWidth="1"/>
    <col min="3023" max="3024" width="0" style="59" hidden="1" customWidth="1"/>
    <col min="3025" max="3025" width="9.85546875" style="59" customWidth="1"/>
    <col min="3026" max="3026" width="10.5703125" style="59" customWidth="1"/>
    <col min="3027" max="3028" width="0" style="59" hidden="1" customWidth="1"/>
    <col min="3029" max="3029" width="10.5703125" style="59" customWidth="1"/>
    <col min="3030" max="3174" width="9.140625" style="59"/>
    <col min="3175" max="3176" width="10.7109375" style="59" customWidth="1"/>
    <col min="3177" max="3177" width="9.5703125" style="59" customWidth="1"/>
    <col min="3178" max="3178" width="9.85546875" style="59" customWidth="1"/>
    <col min="3179" max="3180" width="0" style="59" hidden="1" customWidth="1"/>
    <col min="3181" max="3181" width="9.85546875" style="59" customWidth="1"/>
    <col min="3182" max="3229" width="0" style="59" hidden="1" customWidth="1"/>
    <col min="3230" max="3230" width="9.85546875" style="59" customWidth="1"/>
    <col min="3231" max="3232" width="0" style="59" hidden="1" customWidth="1"/>
    <col min="3233" max="3234" width="9.85546875" style="59" customWidth="1"/>
    <col min="3235" max="3236" width="0" style="59" hidden="1" customWidth="1"/>
    <col min="3237" max="3237" width="9.85546875" style="59" customWidth="1"/>
    <col min="3238" max="3273" width="0" style="59" hidden="1" customWidth="1"/>
    <col min="3274" max="3274" width="9.85546875" style="59" customWidth="1"/>
    <col min="3275" max="3276" width="0" style="59" hidden="1" customWidth="1"/>
    <col min="3277" max="3278" width="9.85546875" style="59" customWidth="1"/>
    <col min="3279" max="3280" width="0" style="59" hidden="1" customWidth="1"/>
    <col min="3281" max="3281" width="9.85546875" style="59" customWidth="1"/>
    <col min="3282" max="3282" width="10.5703125" style="59" customWidth="1"/>
    <col min="3283" max="3284" width="0" style="59" hidden="1" customWidth="1"/>
    <col min="3285" max="3285" width="10.5703125" style="59" customWidth="1"/>
    <col min="3286" max="3430" width="9.140625" style="59"/>
    <col min="3431" max="3432" width="10.7109375" style="59" customWidth="1"/>
    <col min="3433" max="3433" width="9.5703125" style="59" customWidth="1"/>
    <col min="3434" max="3434" width="9.85546875" style="59" customWidth="1"/>
    <col min="3435" max="3436" width="0" style="59" hidden="1" customWidth="1"/>
    <col min="3437" max="3437" width="9.85546875" style="59" customWidth="1"/>
    <col min="3438" max="3485" width="0" style="59" hidden="1" customWidth="1"/>
    <col min="3486" max="3486" width="9.85546875" style="59" customWidth="1"/>
    <col min="3487" max="3488" width="0" style="59" hidden="1" customWidth="1"/>
    <col min="3489" max="3490" width="9.85546875" style="59" customWidth="1"/>
    <col min="3491" max="3492" width="0" style="59" hidden="1" customWidth="1"/>
    <col min="3493" max="3493" width="9.85546875" style="59" customWidth="1"/>
    <col min="3494" max="3529" width="0" style="59" hidden="1" customWidth="1"/>
    <col min="3530" max="3530" width="9.85546875" style="59" customWidth="1"/>
    <col min="3531" max="3532" width="0" style="59" hidden="1" customWidth="1"/>
    <col min="3533" max="3534" width="9.85546875" style="59" customWidth="1"/>
    <col min="3535" max="3536" width="0" style="59" hidden="1" customWidth="1"/>
    <col min="3537" max="3537" width="9.85546875" style="59" customWidth="1"/>
    <col min="3538" max="3538" width="10.5703125" style="59" customWidth="1"/>
    <col min="3539" max="3540" width="0" style="59" hidden="1" customWidth="1"/>
    <col min="3541" max="3541" width="10.5703125" style="59" customWidth="1"/>
    <col min="3542" max="3686" width="9.140625" style="59"/>
    <col min="3687" max="3688" width="10.7109375" style="59" customWidth="1"/>
    <col min="3689" max="3689" width="9.5703125" style="59" customWidth="1"/>
    <col min="3690" max="3690" width="9.85546875" style="59" customWidth="1"/>
    <col min="3691" max="3692" width="0" style="59" hidden="1" customWidth="1"/>
    <col min="3693" max="3693" width="9.85546875" style="59" customWidth="1"/>
    <col min="3694" max="3741" width="0" style="59" hidden="1" customWidth="1"/>
    <col min="3742" max="3742" width="9.85546875" style="59" customWidth="1"/>
    <col min="3743" max="3744" width="0" style="59" hidden="1" customWidth="1"/>
    <col min="3745" max="3746" width="9.85546875" style="59" customWidth="1"/>
    <col min="3747" max="3748" width="0" style="59" hidden="1" customWidth="1"/>
    <col min="3749" max="3749" width="9.85546875" style="59" customWidth="1"/>
    <col min="3750" max="3785" width="0" style="59" hidden="1" customWidth="1"/>
    <col min="3786" max="3786" width="9.85546875" style="59" customWidth="1"/>
    <col min="3787" max="3788" width="0" style="59" hidden="1" customWidth="1"/>
    <col min="3789" max="3790" width="9.85546875" style="59" customWidth="1"/>
    <col min="3791" max="3792" width="0" style="59" hidden="1" customWidth="1"/>
    <col min="3793" max="3793" width="9.85546875" style="59" customWidth="1"/>
    <col min="3794" max="3794" width="10.5703125" style="59" customWidth="1"/>
    <col min="3795" max="3796" width="0" style="59" hidden="1" customWidth="1"/>
    <col min="3797" max="3797" width="10.5703125" style="59" customWidth="1"/>
    <col min="3798" max="3942" width="9.140625" style="59"/>
    <col min="3943" max="3944" width="10.7109375" style="59" customWidth="1"/>
    <col min="3945" max="3945" width="9.5703125" style="59" customWidth="1"/>
    <col min="3946" max="3946" width="9.85546875" style="59" customWidth="1"/>
    <col min="3947" max="3948" width="0" style="59" hidden="1" customWidth="1"/>
    <col min="3949" max="3949" width="9.85546875" style="59" customWidth="1"/>
    <col min="3950" max="3997" width="0" style="59" hidden="1" customWidth="1"/>
    <col min="3998" max="3998" width="9.85546875" style="59" customWidth="1"/>
    <col min="3999" max="4000" width="0" style="59" hidden="1" customWidth="1"/>
    <col min="4001" max="4002" width="9.85546875" style="59" customWidth="1"/>
    <col min="4003" max="4004" width="0" style="59" hidden="1" customWidth="1"/>
    <col min="4005" max="4005" width="9.85546875" style="59" customWidth="1"/>
    <col min="4006" max="4041" width="0" style="59" hidden="1" customWidth="1"/>
    <col min="4042" max="4042" width="9.85546875" style="59" customWidth="1"/>
    <col min="4043" max="4044" width="0" style="59" hidden="1" customWidth="1"/>
    <col min="4045" max="4046" width="9.85546875" style="59" customWidth="1"/>
    <col min="4047" max="4048" width="0" style="59" hidden="1" customWidth="1"/>
    <col min="4049" max="4049" width="9.85546875" style="59" customWidth="1"/>
    <col min="4050" max="4050" width="10.5703125" style="59" customWidth="1"/>
    <col min="4051" max="4052" width="0" style="59" hidden="1" customWidth="1"/>
    <col min="4053" max="4053" width="10.5703125" style="59" customWidth="1"/>
    <col min="4054" max="4198" width="9.140625" style="59"/>
    <col min="4199" max="4200" width="10.7109375" style="59" customWidth="1"/>
    <col min="4201" max="4201" width="9.5703125" style="59" customWidth="1"/>
    <col min="4202" max="4202" width="9.85546875" style="59" customWidth="1"/>
    <col min="4203" max="4204" width="0" style="59" hidden="1" customWidth="1"/>
    <col min="4205" max="4205" width="9.85546875" style="59" customWidth="1"/>
    <col min="4206" max="4253" width="0" style="59" hidden="1" customWidth="1"/>
    <col min="4254" max="4254" width="9.85546875" style="59" customWidth="1"/>
    <col min="4255" max="4256" width="0" style="59" hidden="1" customWidth="1"/>
    <col min="4257" max="4258" width="9.85546875" style="59" customWidth="1"/>
    <col min="4259" max="4260" width="0" style="59" hidden="1" customWidth="1"/>
    <col min="4261" max="4261" width="9.85546875" style="59" customWidth="1"/>
    <col min="4262" max="4297" width="0" style="59" hidden="1" customWidth="1"/>
    <col min="4298" max="4298" width="9.85546875" style="59" customWidth="1"/>
    <col min="4299" max="4300" width="0" style="59" hidden="1" customWidth="1"/>
    <col min="4301" max="4302" width="9.85546875" style="59" customWidth="1"/>
    <col min="4303" max="4304" width="0" style="59" hidden="1" customWidth="1"/>
    <col min="4305" max="4305" width="9.85546875" style="59" customWidth="1"/>
    <col min="4306" max="4306" width="10.5703125" style="59" customWidth="1"/>
    <col min="4307" max="4308" width="0" style="59" hidden="1" customWidth="1"/>
    <col min="4309" max="4309" width="10.5703125" style="59" customWidth="1"/>
    <col min="4310" max="4454" width="9.140625" style="59"/>
    <col min="4455" max="4456" width="10.7109375" style="59" customWidth="1"/>
    <col min="4457" max="4457" width="9.5703125" style="59" customWidth="1"/>
    <col min="4458" max="4458" width="9.85546875" style="59" customWidth="1"/>
    <col min="4459" max="4460" width="0" style="59" hidden="1" customWidth="1"/>
    <col min="4461" max="4461" width="9.85546875" style="59" customWidth="1"/>
    <col min="4462" max="4509" width="0" style="59" hidden="1" customWidth="1"/>
    <col min="4510" max="4510" width="9.85546875" style="59" customWidth="1"/>
    <col min="4511" max="4512" width="0" style="59" hidden="1" customWidth="1"/>
    <col min="4513" max="4514" width="9.85546875" style="59" customWidth="1"/>
    <col min="4515" max="4516" width="0" style="59" hidden="1" customWidth="1"/>
    <col min="4517" max="4517" width="9.85546875" style="59" customWidth="1"/>
    <col min="4518" max="4553" width="0" style="59" hidden="1" customWidth="1"/>
    <col min="4554" max="4554" width="9.85546875" style="59" customWidth="1"/>
    <col min="4555" max="4556" width="0" style="59" hidden="1" customWidth="1"/>
    <col min="4557" max="4558" width="9.85546875" style="59" customWidth="1"/>
    <col min="4559" max="4560" width="0" style="59" hidden="1" customWidth="1"/>
    <col min="4561" max="4561" width="9.85546875" style="59" customWidth="1"/>
    <col min="4562" max="4562" width="10.5703125" style="59" customWidth="1"/>
    <col min="4563" max="4564" width="0" style="59" hidden="1" customWidth="1"/>
    <col min="4565" max="4565" width="10.5703125" style="59" customWidth="1"/>
    <col min="4566" max="4710" width="9.140625" style="59"/>
    <col min="4711" max="4712" width="10.7109375" style="59" customWidth="1"/>
    <col min="4713" max="4713" width="9.5703125" style="59" customWidth="1"/>
    <col min="4714" max="4714" width="9.85546875" style="59" customWidth="1"/>
    <col min="4715" max="4716" width="0" style="59" hidden="1" customWidth="1"/>
    <col min="4717" max="4717" width="9.85546875" style="59" customWidth="1"/>
    <col min="4718" max="4765" width="0" style="59" hidden="1" customWidth="1"/>
    <col min="4766" max="4766" width="9.85546875" style="59" customWidth="1"/>
    <col min="4767" max="4768" width="0" style="59" hidden="1" customWidth="1"/>
    <col min="4769" max="4770" width="9.85546875" style="59" customWidth="1"/>
    <col min="4771" max="4772" width="0" style="59" hidden="1" customWidth="1"/>
    <col min="4773" max="4773" width="9.85546875" style="59" customWidth="1"/>
    <col min="4774" max="4809" width="0" style="59" hidden="1" customWidth="1"/>
    <col min="4810" max="4810" width="9.85546875" style="59" customWidth="1"/>
    <col min="4811" max="4812" width="0" style="59" hidden="1" customWidth="1"/>
    <col min="4813" max="4814" width="9.85546875" style="59" customWidth="1"/>
    <col min="4815" max="4816" width="0" style="59" hidden="1" customWidth="1"/>
    <col min="4817" max="4817" width="9.85546875" style="59" customWidth="1"/>
    <col min="4818" max="4818" width="10.5703125" style="59" customWidth="1"/>
    <col min="4819" max="4820" width="0" style="59" hidden="1" customWidth="1"/>
    <col min="4821" max="4821" width="10.5703125" style="59" customWidth="1"/>
    <col min="4822" max="4966" width="9.140625" style="59"/>
    <col min="4967" max="4968" width="10.7109375" style="59" customWidth="1"/>
    <col min="4969" max="4969" width="9.5703125" style="59" customWidth="1"/>
    <col min="4970" max="4970" width="9.85546875" style="59" customWidth="1"/>
    <col min="4971" max="4972" width="0" style="59" hidden="1" customWidth="1"/>
    <col min="4973" max="4973" width="9.85546875" style="59" customWidth="1"/>
    <col min="4974" max="5021" width="0" style="59" hidden="1" customWidth="1"/>
    <col min="5022" max="5022" width="9.85546875" style="59" customWidth="1"/>
    <col min="5023" max="5024" width="0" style="59" hidden="1" customWidth="1"/>
    <col min="5025" max="5026" width="9.85546875" style="59" customWidth="1"/>
    <col min="5027" max="5028" width="0" style="59" hidden="1" customWidth="1"/>
    <col min="5029" max="5029" width="9.85546875" style="59" customWidth="1"/>
    <col min="5030" max="5065" width="0" style="59" hidden="1" customWidth="1"/>
    <col min="5066" max="5066" width="9.85546875" style="59" customWidth="1"/>
    <col min="5067" max="5068" width="0" style="59" hidden="1" customWidth="1"/>
    <col min="5069" max="5070" width="9.85546875" style="59" customWidth="1"/>
    <col min="5071" max="5072" width="0" style="59" hidden="1" customWidth="1"/>
    <col min="5073" max="5073" width="9.85546875" style="59" customWidth="1"/>
    <col min="5074" max="5074" width="10.5703125" style="59" customWidth="1"/>
    <col min="5075" max="5076" width="0" style="59" hidden="1" customWidth="1"/>
    <col min="5077" max="5077" width="10.5703125" style="59" customWidth="1"/>
    <col min="5078" max="5222" width="9.140625" style="59"/>
    <col min="5223" max="5224" width="10.7109375" style="59" customWidth="1"/>
    <col min="5225" max="5225" width="9.5703125" style="59" customWidth="1"/>
    <col min="5226" max="5226" width="9.85546875" style="59" customWidth="1"/>
    <col min="5227" max="5228" width="0" style="59" hidden="1" customWidth="1"/>
    <col min="5229" max="5229" width="9.85546875" style="59" customWidth="1"/>
    <col min="5230" max="5277" width="0" style="59" hidden="1" customWidth="1"/>
    <col min="5278" max="5278" width="9.85546875" style="59" customWidth="1"/>
    <col min="5279" max="5280" width="0" style="59" hidden="1" customWidth="1"/>
    <col min="5281" max="5282" width="9.85546875" style="59" customWidth="1"/>
    <col min="5283" max="5284" width="0" style="59" hidden="1" customWidth="1"/>
    <col min="5285" max="5285" width="9.85546875" style="59" customWidth="1"/>
    <col min="5286" max="5321" width="0" style="59" hidden="1" customWidth="1"/>
    <col min="5322" max="5322" width="9.85546875" style="59" customWidth="1"/>
    <col min="5323" max="5324" width="0" style="59" hidden="1" customWidth="1"/>
    <col min="5325" max="5326" width="9.85546875" style="59" customWidth="1"/>
    <col min="5327" max="5328" width="0" style="59" hidden="1" customWidth="1"/>
    <col min="5329" max="5329" width="9.85546875" style="59" customWidth="1"/>
    <col min="5330" max="5330" width="10.5703125" style="59" customWidth="1"/>
    <col min="5331" max="5332" width="0" style="59" hidden="1" customWidth="1"/>
    <col min="5333" max="5333" width="10.5703125" style="59" customWidth="1"/>
    <col min="5334" max="5478" width="9.140625" style="59"/>
    <col min="5479" max="5480" width="10.7109375" style="59" customWidth="1"/>
    <col min="5481" max="5481" width="9.5703125" style="59" customWidth="1"/>
    <col min="5482" max="5482" width="9.85546875" style="59" customWidth="1"/>
    <col min="5483" max="5484" width="0" style="59" hidden="1" customWidth="1"/>
    <col min="5485" max="5485" width="9.85546875" style="59" customWidth="1"/>
    <col min="5486" max="5533" width="0" style="59" hidden="1" customWidth="1"/>
    <col min="5534" max="5534" width="9.85546875" style="59" customWidth="1"/>
    <col min="5535" max="5536" width="0" style="59" hidden="1" customWidth="1"/>
    <col min="5537" max="5538" width="9.85546875" style="59" customWidth="1"/>
    <col min="5539" max="5540" width="0" style="59" hidden="1" customWidth="1"/>
    <col min="5541" max="5541" width="9.85546875" style="59" customWidth="1"/>
    <col min="5542" max="5577" width="0" style="59" hidden="1" customWidth="1"/>
    <col min="5578" max="5578" width="9.85546875" style="59" customWidth="1"/>
    <col min="5579" max="5580" width="0" style="59" hidden="1" customWidth="1"/>
    <col min="5581" max="5582" width="9.85546875" style="59" customWidth="1"/>
    <col min="5583" max="5584" width="0" style="59" hidden="1" customWidth="1"/>
    <col min="5585" max="5585" width="9.85546875" style="59" customWidth="1"/>
    <col min="5586" max="5586" width="10.5703125" style="59" customWidth="1"/>
    <col min="5587" max="5588" width="0" style="59" hidden="1" customWidth="1"/>
    <col min="5589" max="5589" width="10.5703125" style="59" customWidth="1"/>
    <col min="5590" max="5734" width="9.140625" style="59"/>
    <col min="5735" max="5736" width="10.7109375" style="59" customWidth="1"/>
    <col min="5737" max="5737" width="9.5703125" style="59" customWidth="1"/>
    <col min="5738" max="5738" width="9.85546875" style="59" customWidth="1"/>
    <col min="5739" max="5740" width="0" style="59" hidden="1" customWidth="1"/>
    <col min="5741" max="5741" width="9.85546875" style="59" customWidth="1"/>
    <col min="5742" max="5789" width="0" style="59" hidden="1" customWidth="1"/>
    <col min="5790" max="5790" width="9.85546875" style="59" customWidth="1"/>
    <col min="5791" max="5792" width="0" style="59" hidden="1" customWidth="1"/>
    <col min="5793" max="5794" width="9.85546875" style="59" customWidth="1"/>
    <col min="5795" max="5796" width="0" style="59" hidden="1" customWidth="1"/>
    <col min="5797" max="5797" width="9.85546875" style="59" customWidth="1"/>
    <col min="5798" max="5833" width="0" style="59" hidden="1" customWidth="1"/>
    <col min="5834" max="5834" width="9.85546875" style="59" customWidth="1"/>
    <col min="5835" max="5836" width="0" style="59" hidden="1" customWidth="1"/>
    <col min="5837" max="5838" width="9.85546875" style="59" customWidth="1"/>
    <col min="5839" max="5840" width="0" style="59" hidden="1" customWidth="1"/>
    <col min="5841" max="5841" width="9.85546875" style="59" customWidth="1"/>
    <col min="5842" max="5842" width="10.5703125" style="59" customWidth="1"/>
    <col min="5843" max="5844" width="0" style="59" hidden="1" customWidth="1"/>
    <col min="5845" max="5845" width="10.5703125" style="59" customWidth="1"/>
    <col min="5846" max="5990" width="9.140625" style="59"/>
    <col min="5991" max="5992" width="10.7109375" style="59" customWidth="1"/>
    <col min="5993" max="5993" width="9.5703125" style="59" customWidth="1"/>
    <col min="5994" max="5994" width="9.85546875" style="59" customWidth="1"/>
    <col min="5995" max="5996" width="0" style="59" hidden="1" customWidth="1"/>
    <col min="5997" max="5997" width="9.85546875" style="59" customWidth="1"/>
    <col min="5998" max="6045" width="0" style="59" hidden="1" customWidth="1"/>
    <col min="6046" max="6046" width="9.85546875" style="59" customWidth="1"/>
    <col min="6047" max="6048" width="0" style="59" hidden="1" customWidth="1"/>
    <col min="6049" max="6050" width="9.85546875" style="59" customWidth="1"/>
    <col min="6051" max="6052" width="0" style="59" hidden="1" customWidth="1"/>
    <col min="6053" max="6053" width="9.85546875" style="59" customWidth="1"/>
    <col min="6054" max="6089" width="0" style="59" hidden="1" customWidth="1"/>
    <col min="6090" max="6090" width="9.85546875" style="59" customWidth="1"/>
    <col min="6091" max="6092" width="0" style="59" hidden="1" customWidth="1"/>
    <col min="6093" max="6094" width="9.85546875" style="59" customWidth="1"/>
    <col min="6095" max="6096" width="0" style="59" hidden="1" customWidth="1"/>
    <col min="6097" max="6097" width="9.85546875" style="59" customWidth="1"/>
    <col min="6098" max="6098" width="10.5703125" style="59" customWidth="1"/>
    <col min="6099" max="6100" width="0" style="59" hidden="1" customWidth="1"/>
    <col min="6101" max="6101" width="10.5703125" style="59" customWidth="1"/>
    <col min="6102" max="6246" width="9.140625" style="59"/>
    <col min="6247" max="6248" width="10.7109375" style="59" customWidth="1"/>
    <col min="6249" max="6249" width="9.5703125" style="59" customWidth="1"/>
    <col min="6250" max="6250" width="9.85546875" style="59" customWidth="1"/>
    <col min="6251" max="6252" width="0" style="59" hidden="1" customWidth="1"/>
    <col min="6253" max="6253" width="9.85546875" style="59" customWidth="1"/>
    <col min="6254" max="6301" width="0" style="59" hidden="1" customWidth="1"/>
    <col min="6302" max="6302" width="9.85546875" style="59" customWidth="1"/>
    <col min="6303" max="6304" width="0" style="59" hidden="1" customWidth="1"/>
    <col min="6305" max="6306" width="9.85546875" style="59" customWidth="1"/>
    <col min="6307" max="6308" width="0" style="59" hidden="1" customWidth="1"/>
    <col min="6309" max="6309" width="9.85546875" style="59" customWidth="1"/>
    <col min="6310" max="6345" width="0" style="59" hidden="1" customWidth="1"/>
    <col min="6346" max="6346" width="9.85546875" style="59" customWidth="1"/>
    <col min="6347" max="6348" width="0" style="59" hidden="1" customWidth="1"/>
    <col min="6349" max="6350" width="9.85546875" style="59" customWidth="1"/>
    <col min="6351" max="6352" width="0" style="59" hidden="1" customWidth="1"/>
    <col min="6353" max="6353" width="9.85546875" style="59" customWidth="1"/>
    <col min="6354" max="6354" width="10.5703125" style="59" customWidth="1"/>
    <col min="6355" max="6356" width="0" style="59" hidden="1" customWidth="1"/>
    <col min="6357" max="6357" width="10.5703125" style="59" customWidth="1"/>
    <col min="6358" max="6502" width="9.140625" style="59"/>
    <col min="6503" max="6504" width="10.7109375" style="59" customWidth="1"/>
    <col min="6505" max="6505" width="9.5703125" style="59" customWidth="1"/>
    <col min="6506" max="6506" width="9.85546875" style="59" customWidth="1"/>
    <col min="6507" max="6508" width="0" style="59" hidden="1" customWidth="1"/>
    <col min="6509" max="6509" width="9.85546875" style="59" customWidth="1"/>
    <col min="6510" max="6557" width="0" style="59" hidden="1" customWidth="1"/>
    <col min="6558" max="6558" width="9.85546875" style="59" customWidth="1"/>
    <col min="6559" max="6560" width="0" style="59" hidden="1" customWidth="1"/>
    <col min="6561" max="6562" width="9.85546875" style="59" customWidth="1"/>
    <col min="6563" max="6564" width="0" style="59" hidden="1" customWidth="1"/>
    <col min="6565" max="6565" width="9.85546875" style="59" customWidth="1"/>
    <col min="6566" max="6601" width="0" style="59" hidden="1" customWidth="1"/>
    <col min="6602" max="6602" width="9.85546875" style="59" customWidth="1"/>
    <col min="6603" max="6604" width="0" style="59" hidden="1" customWidth="1"/>
    <col min="6605" max="6606" width="9.85546875" style="59" customWidth="1"/>
    <col min="6607" max="6608" width="0" style="59" hidden="1" customWidth="1"/>
    <col min="6609" max="6609" width="9.85546875" style="59" customWidth="1"/>
    <col min="6610" max="6610" width="10.5703125" style="59" customWidth="1"/>
    <col min="6611" max="6612" width="0" style="59" hidden="1" customWidth="1"/>
    <col min="6613" max="6613" width="10.5703125" style="59" customWidth="1"/>
    <col min="6614" max="6758" width="9.140625" style="59"/>
    <col min="6759" max="6760" width="10.7109375" style="59" customWidth="1"/>
    <col min="6761" max="6761" width="9.5703125" style="59" customWidth="1"/>
    <col min="6762" max="6762" width="9.85546875" style="59" customWidth="1"/>
    <col min="6763" max="6764" width="0" style="59" hidden="1" customWidth="1"/>
    <col min="6765" max="6765" width="9.85546875" style="59" customWidth="1"/>
    <col min="6766" max="6813" width="0" style="59" hidden="1" customWidth="1"/>
    <col min="6814" max="6814" width="9.85546875" style="59" customWidth="1"/>
    <col min="6815" max="6816" width="0" style="59" hidden="1" customWidth="1"/>
    <col min="6817" max="6818" width="9.85546875" style="59" customWidth="1"/>
    <col min="6819" max="6820" width="0" style="59" hidden="1" customWidth="1"/>
    <col min="6821" max="6821" width="9.85546875" style="59" customWidth="1"/>
    <col min="6822" max="6857" width="0" style="59" hidden="1" customWidth="1"/>
    <col min="6858" max="6858" width="9.85546875" style="59" customWidth="1"/>
    <col min="6859" max="6860" width="0" style="59" hidden="1" customWidth="1"/>
    <col min="6861" max="6862" width="9.85546875" style="59" customWidth="1"/>
    <col min="6863" max="6864" width="0" style="59" hidden="1" customWidth="1"/>
    <col min="6865" max="6865" width="9.85546875" style="59" customWidth="1"/>
    <col min="6866" max="6866" width="10.5703125" style="59" customWidth="1"/>
    <col min="6867" max="6868" width="0" style="59" hidden="1" customWidth="1"/>
    <col min="6869" max="6869" width="10.5703125" style="59" customWidth="1"/>
    <col min="6870" max="7014" width="9.140625" style="59"/>
    <col min="7015" max="7016" width="10.7109375" style="59" customWidth="1"/>
    <col min="7017" max="7017" width="9.5703125" style="59" customWidth="1"/>
    <col min="7018" max="7018" width="9.85546875" style="59" customWidth="1"/>
    <col min="7019" max="7020" width="0" style="59" hidden="1" customWidth="1"/>
    <col min="7021" max="7021" width="9.85546875" style="59" customWidth="1"/>
    <col min="7022" max="7069" width="0" style="59" hidden="1" customWidth="1"/>
    <col min="7070" max="7070" width="9.85546875" style="59" customWidth="1"/>
    <col min="7071" max="7072" width="0" style="59" hidden="1" customWidth="1"/>
    <col min="7073" max="7074" width="9.85546875" style="59" customWidth="1"/>
    <col min="7075" max="7076" width="0" style="59" hidden="1" customWidth="1"/>
    <col min="7077" max="7077" width="9.85546875" style="59" customWidth="1"/>
    <col min="7078" max="7113" width="0" style="59" hidden="1" customWidth="1"/>
    <col min="7114" max="7114" width="9.85546875" style="59" customWidth="1"/>
    <col min="7115" max="7116" width="0" style="59" hidden="1" customWidth="1"/>
    <col min="7117" max="7118" width="9.85546875" style="59" customWidth="1"/>
    <col min="7119" max="7120" width="0" style="59" hidden="1" customWidth="1"/>
    <col min="7121" max="7121" width="9.85546875" style="59" customWidth="1"/>
    <col min="7122" max="7122" width="10.5703125" style="59" customWidth="1"/>
    <col min="7123" max="7124" width="0" style="59" hidden="1" customWidth="1"/>
    <col min="7125" max="7125" width="10.5703125" style="59" customWidth="1"/>
    <col min="7126" max="7270" width="9.140625" style="59"/>
    <col min="7271" max="7272" width="10.7109375" style="59" customWidth="1"/>
    <col min="7273" max="7273" width="9.5703125" style="59" customWidth="1"/>
    <col min="7274" max="7274" width="9.85546875" style="59" customWidth="1"/>
    <col min="7275" max="7276" width="0" style="59" hidden="1" customWidth="1"/>
    <col min="7277" max="7277" width="9.85546875" style="59" customWidth="1"/>
    <col min="7278" max="7325" width="0" style="59" hidden="1" customWidth="1"/>
    <col min="7326" max="7326" width="9.85546875" style="59" customWidth="1"/>
    <col min="7327" max="7328" width="0" style="59" hidden="1" customWidth="1"/>
    <col min="7329" max="7330" width="9.85546875" style="59" customWidth="1"/>
    <col min="7331" max="7332" width="0" style="59" hidden="1" customWidth="1"/>
    <col min="7333" max="7333" width="9.85546875" style="59" customWidth="1"/>
    <col min="7334" max="7369" width="0" style="59" hidden="1" customWidth="1"/>
    <col min="7370" max="7370" width="9.85546875" style="59" customWidth="1"/>
    <col min="7371" max="7372" width="0" style="59" hidden="1" customWidth="1"/>
    <col min="7373" max="7374" width="9.85546875" style="59" customWidth="1"/>
    <col min="7375" max="7376" width="0" style="59" hidden="1" customWidth="1"/>
    <col min="7377" max="7377" width="9.85546875" style="59" customWidth="1"/>
    <col min="7378" max="7378" width="10.5703125" style="59" customWidth="1"/>
    <col min="7379" max="7380" width="0" style="59" hidden="1" customWidth="1"/>
    <col min="7381" max="7381" width="10.5703125" style="59" customWidth="1"/>
    <col min="7382" max="7526" width="9.140625" style="59"/>
    <col min="7527" max="7528" width="10.7109375" style="59" customWidth="1"/>
    <col min="7529" max="7529" width="9.5703125" style="59" customWidth="1"/>
    <col min="7530" max="7530" width="9.85546875" style="59" customWidth="1"/>
    <col min="7531" max="7532" width="0" style="59" hidden="1" customWidth="1"/>
    <col min="7533" max="7533" width="9.85546875" style="59" customWidth="1"/>
    <col min="7534" max="7581" width="0" style="59" hidden="1" customWidth="1"/>
    <col min="7582" max="7582" width="9.85546875" style="59" customWidth="1"/>
    <col min="7583" max="7584" width="0" style="59" hidden="1" customWidth="1"/>
    <col min="7585" max="7586" width="9.85546875" style="59" customWidth="1"/>
    <col min="7587" max="7588" width="0" style="59" hidden="1" customWidth="1"/>
    <col min="7589" max="7589" width="9.85546875" style="59" customWidth="1"/>
    <col min="7590" max="7625" width="0" style="59" hidden="1" customWidth="1"/>
    <col min="7626" max="7626" width="9.85546875" style="59" customWidth="1"/>
    <col min="7627" max="7628" width="0" style="59" hidden="1" customWidth="1"/>
    <col min="7629" max="7630" width="9.85546875" style="59" customWidth="1"/>
    <col min="7631" max="7632" width="0" style="59" hidden="1" customWidth="1"/>
    <col min="7633" max="7633" width="9.85546875" style="59" customWidth="1"/>
    <col min="7634" max="7634" width="10.5703125" style="59" customWidth="1"/>
    <col min="7635" max="7636" width="0" style="59" hidden="1" customWidth="1"/>
    <col min="7637" max="7637" width="10.5703125" style="59" customWidth="1"/>
    <col min="7638" max="7782" width="9.140625" style="59"/>
    <col min="7783" max="7784" width="10.7109375" style="59" customWidth="1"/>
    <col min="7785" max="7785" width="9.5703125" style="59" customWidth="1"/>
    <col min="7786" max="7786" width="9.85546875" style="59" customWidth="1"/>
    <col min="7787" max="7788" width="0" style="59" hidden="1" customWidth="1"/>
    <col min="7789" max="7789" width="9.85546875" style="59" customWidth="1"/>
    <col min="7790" max="7837" width="0" style="59" hidden="1" customWidth="1"/>
    <col min="7838" max="7838" width="9.85546875" style="59" customWidth="1"/>
    <col min="7839" max="7840" width="0" style="59" hidden="1" customWidth="1"/>
    <col min="7841" max="7842" width="9.85546875" style="59" customWidth="1"/>
    <col min="7843" max="7844" width="0" style="59" hidden="1" customWidth="1"/>
    <col min="7845" max="7845" width="9.85546875" style="59" customWidth="1"/>
    <col min="7846" max="7881" width="0" style="59" hidden="1" customWidth="1"/>
    <col min="7882" max="7882" width="9.85546875" style="59" customWidth="1"/>
    <col min="7883" max="7884" width="0" style="59" hidden="1" customWidth="1"/>
    <col min="7885" max="7886" width="9.85546875" style="59" customWidth="1"/>
    <col min="7887" max="7888" width="0" style="59" hidden="1" customWidth="1"/>
    <col min="7889" max="7889" width="9.85546875" style="59" customWidth="1"/>
    <col min="7890" max="7890" width="10.5703125" style="59" customWidth="1"/>
    <col min="7891" max="7892" width="0" style="59" hidden="1" customWidth="1"/>
    <col min="7893" max="7893" width="10.5703125" style="59" customWidth="1"/>
    <col min="7894" max="8038" width="9.140625" style="59"/>
    <col min="8039" max="8040" width="10.7109375" style="59" customWidth="1"/>
    <col min="8041" max="8041" width="9.5703125" style="59" customWidth="1"/>
    <col min="8042" max="8042" width="9.85546875" style="59" customWidth="1"/>
    <col min="8043" max="8044" width="0" style="59" hidden="1" customWidth="1"/>
    <col min="8045" max="8045" width="9.85546875" style="59" customWidth="1"/>
    <col min="8046" max="8093" width="0" style="59" hidden="1" customWidth="1"/>
    <col min="8094" max="8094" width="9.85546875" style="59" customWidth="1"/>
    <col min="8095" max="8096" width="0" style="59" hidden="1" customWidth="1"/>
    <col min="8097" max="8098" width="9.85546875" style="59" customWidth="1"/>
    <col min="8099" max="8100" width="0" style="59" hidden="1" customWidth="1"/>
    <col min="8101" max="8101" width="9.85546875" style="59" customWidth="1"/>
    <col min="8102" max="8137" width="0" style="59" hidden="1" customWidth="1"/>
    <col min="8138" max="8138" width="9.85546875" style="59" customWidth="1"/>
    <col min="8139" max="8140" width="0" style="59" hidden="1" customWidth="1"/>
    <col min="8141" max="8142" width="9.85546875" style="59" customWidth="1"/>
    <col min="8143" max="8144" width="0" style="59" hidden="1" customWidth="1"/>
    <col min="8145" max="8145" width="9.85546875" style="59" customWidth="1"/>
    <col min="8146" max="8146" width="10.5703125" style="59" customWidth="1"/>
    <col min="8147" max="8148" width="0" style="59" hidden="1" customWidth="1"/>
    <col min="8149" max="8149" width="10.5703125" style="59" customWidth="1"/>
    <col min="8150" max="8294" width="9.140625" style="59"/>
    <col min="8295" max="8296" width="10.7109375" style="59" customWidth="1"/>
    <col min="8297" max="8297" width="9.5703125" style="59" customWidth="1"/>
    <col min="8298" max="8298" width="9.85546875" style="59" customWidth="1"/>
    <col min="8299" max="8300" width="0" style="59" hidden="1" customWidth="1"/>
    <col min="8301" max="8301" width="9.85546875" style="59" customWidth="1"/>
    <col min="8302" max="8349" width="0" style="59" hidden="1" customWidth="1"/>
    <col min="8350" max="8350" width="9.85546875" style="59" customWidth="1"/>
    <col min="8351" max="8352" width="0" style="59" hidden="1" customWidth="1"/>
    <col min="8353" max="8354" width="9.85546875" style="59" customWidth="1"/>
    <col min="8355" max="8356" width="0" style="59" hidden="1" customWidth="1"/>
    <col min="8357" max="8357" width="9.85546875" style="59" customWidth="1"/>
    <col min="8358" max="8393" width="0" style="59" hidden="1" customWidth="1"/>
    <col min="8394" max="8394" width="9.85546875" style="59" customWidth="1"/>
    <col min="8395" max="8396" width="0" style="59" hidden="1" customWidth="1"/>
    <col min="8397" max="8398" width="9.85546875" style="59" customWidth="1"/>
    <col min="8399" max="8400" width="0" style="59" hidden="1" customWidth="1"/>
    <col min="8401" max="8401" width="9.85546875" style="59" customWidth="1"/>
    <col min="8402" max="8402" width="10.5703125" style="59" customWidth="1"/>
    <col min="8403" max="8404" width="0" style="59" hidden="1" customWidth="1"/>
    <col min="8405" max="8405" width="10.5703125" style="59" customWidth="1"/>
    <col min="8406" max="8550" width="9.140625" style="59"/>
    <col min="8551" max="8552" width="10.7109375" style="59" customWidth="1"/>
    <col min="8553" max="8553" width="9.5703125" style="59" customWidth="1"/>
    <col min="8554" max="8554" width="9.85546875" style="59" customWidth="1"/>
    <col min="8555" max="8556" width="0" style="59" hidden="1" customWidth="1"/>
    <col min="8557" max="8557" width="9.85546875" style="59" customWidth="1"/>
    <col min="8558" max="8605" width="0" style="59" hidden="1" customWidth="1"/>
    <col min="8606" max="8606" width="9.85546875" style="59" customWidth="1"/>
    <col min="8607" max="8608" width="0" style="59" hidden="1" customWidth="1"/>
    <col min="8609" max="8610" width="9.85546875" style="59" customWidth="1"/>
    <col min="8611" max="8612" width="0" style="59" hidden="1" customWidth="1"/>
    <col min="8613" max="8613" width="9.85546875" style="59" customWidth="1"/>
    <col min="8614" max="8649" width="0" style="59" hidden="1" customWidth="1"/>
    <col min="8650" max="8650" width="9.85546875" style="59" customWidth="1"/>
    <col min="8651" max="8652" width="0" style="59" hidden="1" customWidth="1"/>
    <col min="8653" max="8654" width="9.85546875" style="59" customWidth="1"/>
    <col min="8655" max="8656" width="0" style="59" hidden="1" customWidth="1"/>
    <col min="8657" max="8657" width="9.85546875" style="59" customWidth="1"/>
    <col min="8658" max="8658" width="10.5703125" style="59" customWidth="1"/>
    <col min="8659" max="8660" width="0" style="59" hidden="1" customWidth="1"/>
    <col min="8661" max="8661" width="10.5703125" style="59" customWidth="1"/>
    <col min="8662" max="8806" width="9.140625" style="59"/>
    <col min="8807" max="8808" width="10.7109375" style="59" customWidth="1"/>
    <col min="8809" max="8809" width="9.5703125" style="59" customWidth="1"/>
    <col min="8810" max="8810" width="9.85546875" style="59" customWidth="1"/>
    <col min="8811" max="8812" width="0" style="59" hidden="1" customWidth="1"/>
    <col min="8813" max="8813" width="9.85546875" style="59" customWidth="1"/>
    <col min="8814" max="8861" width="0" style="59" hidden="1" customWidth="1"/>
    <col min="8862" max="8862" width="9.85546875" style="59" customWidth="1"/>
    <col min="8863" max="8864" width="0" style="59" hidden="1" customWidth="1"/>
    <col min="8865" max="8866" width="9.85546875" style="59" customWidth="1"/>
    <col min="8867" max="8868" width="0" style="59" hidden="1" customWidth="1"/>
    <col min="8869" max="8869" width="9.85546875" style="59" customWidth="1"/>
    <col min="8870" max="8905" width="0" style="59" hidden="1" customWidth="1"/>
    <col min="8906" max="8906" width="9.85546875" style="59" customWidth="1"/>
    <col min="8907" max="8908" width="0" style="59" hidden="1" customWidth="1"/>
    <col min="8909" max="8910" width="9.85546875" style="59" customWidth="1"/>
    <col min="8911" max="8912" width="0" style="59" hidden="1" customWidth="1"/>
    <col min="8913" max="8913" width="9.85546875" style="59" customWidth="1"/>
    <col min="8914" max="8914" width="10.5703125" style="59" customWidth="1"/>
    <col min="8915" max="8916" width="0" style="59" hidden="1" customWidth="1"/>
    <col min="8917" max="8917" width="10.5703125" style="59" customWidth="1"/>
    <col min="8918" max="9062" width="9.140625" style="59"/>
    <col min="9063" max="9064" width="10.7109375" style="59" customWidth="1"/>
    <col min="9065" max="9065" width="9.5703125" style="59" customWidth="1"/>
    <col min="9066" max="9066" width="9.85546875" style="59" customWidth="1"/>
    <col min="9067" max="9068" width="0" style="59" hidden="1" customWidth="1"/>
    <col min="9069" max="9069" width="9.85546875" style="59" customWidth="1"/>
    <col min="9070" max="9117" width="0" style="59" hidden="1" customWidth="1"/>
    <col min="9118" max="9118" width="9.85546875" style="59" customWidth="1"/>
    <col min="9119" max="9120" width="0" style="59" hidden="1" customWidth="1"/>
    <col min="9121" max="9122" width="9.85546875" style="59" customWidth="1"/>
    <col min="9123" max="9124" width="0" style="59" hidden="1" customWidth="1"/>
    <col min="9125" max="9125" width="9.85546875" style="59" customWidth="1"/>
    <col min="9126" max="9161" width="0" style="59" hidden="1" customWidth="1"/>
    <col min="9162" max="9162" width="9.85546875" style="59" customWidth="1"/>
    <col min="9163" max="9164" width="0" style="59" hidden="1" customWidth="1"/>
    <col min="9165" max="9166" width="9.85546875" style="59" customWidth="1"/>
    <col min="9167" max="9168" width="0" style="59" hidden="1" customWidth="1"/>
    <col min="9169" max="9169" width="9.85546875" style="59" customWidth="1"/>
    <col min="9170" max="9170" width="10.5703125" style="59" customWidth="1"/>
    <col min="9171" max="9172" width="0" style="59" hidden="1" customWidth="1"/>
    <col min="9173" max="9173" width="10.5703125" style="59" customWidth="1"/>
    <col min="9174" max="9318" width="9.140625" style="59"/>
    <col min="9319" max="9320" width="10.7109375" style="59" customWidth="1"/>
    <col min="9321" max="9321" width="9.5703125" style="59" customWidth="1"/>
    <col min="9322" max="9322" width="9.85546875" style="59" customWidth="1"/>
    <col min="9323" max="9324" width="0" style="59" hidden="1" customWidth="1"/>
    <col min="9325" max="9325" width="9.85546875" style="59" customWidth="1"/>
    <col min="9326" max="9373" width="0" style="59" hidden="1" customWidth="1"/>
    <col min="9374" max="9374" width="9.85546875" style="59" customWidth="1"/>
    <col min="9375" max="9376" width="0" style="59" hidden="1" customWidth="1"/>
    <col min="9377" max="9378" width="9.85546875" style="59" customWidth="1"/>
    <col min="9379" max="9380" width="0" style="59" hidden="1" customWidth="1"/>
    <col min="9381" max="9381" width="9.85546875" style="59" customWidth="1"/>
    <col min="9382" max="9417" width="0" style="59" hidden="1" customWidth="1"/>
    <col min="9418" max="9418" width="9.85546875" style="59" customWidth="1"/>
    <col min="9419" max="9420" width="0" style="59" hidden="1" customWidth="1"/>
    <col min="9421" max="9422" width="9.85546875" style="59" customWidth="1"/>
    <col min="9423" max="9424" width="0" style="59" hidden="1" customWidth="1"/>
    <col min="9425" max="9425" width="9.85546875" style="59" customWidth="1"/>
    <col min="9426" max="9426" width="10.5703125" style="59" customWidth="1"/>
    <col min="9427" max="9428" width="0" style="59" hidden="1" customWidth="1"/>
    <col min="9429" max="9429" width="10.5703125" style="59" customWidth="1"/>
    <col min="9430" max="9574" width="9.140625" style="59"/>
    <col min="9575" max="9576" width="10.7109375" style="59" customWidth="1"/>
    <col min="9577" max="9577" width="9.5703125" style="59" customWidth="1"/>
    <col min="9578" max="9578" width="9.85546875" style="59" customWidth="1"/>
    <col min="9579" max="9580" width="0" style="59" hidden="1" customWidth="1"/>
    <col min="9581" max="9581" width="9.85546875" style="59" customWidth="1"/>
    <col min="9582" max="9629" width="0" style="59" hidden="1" customWidth="1"/>
    <col min="9630" max="9630" width="9.85546875" style="59" customWidth="1"/>
    <col min="9631" max="9632" width="0" style="59" hidden="1" customWidth="1"/>
    <col min="9633" max="9634" width="9.85546875" style="59" customWidth="1"/>
    <col min="9635" max="9636" width="0" style="59" hidden="1" customWidth="1"/>
    <col min="9637" max="9637" width="9.85546875" style="59" customWidth="1"/>
    <col min="9638" max="9673" width="0" style="59" hidden="1" customWidth="1"/>
    <col min="9674" max="9674" width="9.85546875" style="59" customWidth="1"/>
    <col min="9675" max="9676" width="0" style="59" hidden="1" customWidth="1"/>
    <col min="9677" max="9678" width="9.85546875" style="59" customWidth="1"/>
    <col min="9679" max="9680" width="0" style="59" hidden="1" customWidth="1"/>
    <col min="9681" max="9681" width="9.85546875" style="59" customWidth="1"/>
    <col min="9682" max="9682" width="10.5703125" style="59" customWidth="1"/>
    <col min="9683" max="9684" width="0" style="59" hidden="1" customWidth="1"/>
    <col min="9685" max="9685" width="10.5703125" style="59" customWidth="1"/>
    <col min="9686" max="9830" width="9.140625" style="59"/>
    <col min="9831" max="9832" width="10.7109375" style="59" customWidth="1"/>
    <col min="9833" max="9833" width="9.5703125" style="59" customWidth="1"/>
    <col min="9834" max="9834" width="9.85546875" style="59" customWidth="1"/>
    <col min="9835" max="9836" width="0" style="59" hidden="1" customWidth="1"/>
    <col min="9837" max="9837" width="9.85546875" style="59" customWidth="1"/>
    <col min="9838" max="9885" width="0" style="59" hidden="1" customWidth="1"/>
    <col min="9886" max="9886" width="9.85546875" style="59" customWidth="1"/>
    <col min="9887" max="9888" width="0" style="59" hidden="1" customWidth="1"/>
    <col min="9889" max="9890" width="9.85546875" style="59" customWidth="1"/>
    <col min="9891" max="9892" width="0" style="59" hidden="1" customWidth="1"/>
    <col min="9893" max="9893" width="9.85546875" style="59" customWidth="1"/>
    <col min="9894" max="9929" width="0" style="59" hidden="1" customWidth="1"/>
    <col min="9930" max="9930" width="9.85546875" style="59" customWidth="1"/>
    <col min="9931" max="9932" width="0" style="59" hidden="1" customWidth="1"/>
    <col min="9933" max="9934" width="9.85546875" style="59" customWidth="1"/>
    <col min="9935" max="9936" width="0" style="59" hidden="1" customWidth="1"/>
    <col min="9937" max="9937" width="9.85546875" style="59" customWidth="1"/>
    <col min="9938" max="9938" width="10.5703125" style="59" customWidth="1"/>
    <col min="9939" max="9940" width="0" style="59" hidden="1" customWidth="1"/>
    <col min="9941" max="9941" width="10.5703125" style="59" customWidth="1"/>
    <col min="9942" max="10086" width="9.140625" style="59"/>
    <col min="10087" max="10088" width="10.7109375" style="59" customWidth="1"/>
    <col min="10089" max="10089" width="9.5703125" style="59" customWidth="1"/>
    <col min="10090" max="10090" width="9.85546875" style="59" customWidth="1"/>
    <col min="10091" max="10092" width="0" style="59" hidden="1" customWidth="1"/>
    <col min="10093" max="10093" width="9.85546875" style="59" customWidth="1"/>
    <col min="10094" max="10141" width="0" style="59" hidden="1" customWidth="1"/>
    <col min="10142" max="10142" width="9.85546875" style="59" customWidth="1"/>
    <col min="10143" max="10144" width="0" style="59" hidden="1" customWidth="1"/>
    <col min="10145" max="10146" width="9.85546875" style="59" customWidth="1"/>
    <col min="10147" max="10148" width="0" style="59" hidden="1" customWidth="1"/>
    <col min="10149" max="10149" width="9.85546875" style="59" customWidth="1"/>
    <col min="10150" max="10185" width="0" style="59" hidden="1" customWidth="1"/>
    <col min="10186" max="10186" width="9.85546875" style="59" customWidth="1"/>
    <col min="10187" max="10188" width="0" style="59" hidden="1" customWidth="1"/>
    <col min="10189" max="10190" width="9.85546875" style="59" customWidth="1"/>
    <col min="10191" max="10192" width="0" style="59" hidden="1" customWidth="1"/>
    <col min="10193" max="10193" width="9.85546875" style="59" customWidth="1"/>
    <col min="10194" max="10194" width="10.5703125" style="59" customWidth="1"/>
    <col min="10195" max="10196" width="0" style="59" hidden="1" customWidth="1"/>
    <col min="10197" max="10197" width="10.5703125" style="59" customWidth="1"/>
    <col min="10198" max="10342" width="9.140625" style="59"/>
    <col min="10343" max="10344" width="10.7109375" style="59" customWidth="1"/>
    <col min="10345" max="10345" width="9.5703125" style="59" customWidth="1"/>
    <col min="10346" max="10346" width="9.85546875" style="59" customWidth="1"/>
    <col min="10347" max="10348" width="0" style="59" hidden="1" customWidth="1"/>
    <col min="10349" max="10349" width="9.85546875" style="59" customWidth="1"/>
    <col min="10350" max="10397" width="0" style="59" hidden="1" customWidth="1"/>
    <col min="10398" max="10398" width="9.85546875" style="59" customWidth="1"/>
    <col min="10399" max="10400" width="0" style="59" hidden="1" customWidth="1"/>
    <col min="10401" max="10402" width="9.85546875" style="59" customWidth="1"/>
    <col min="10403" max="10404" width="0" style="59" hidden="1" customWidth="1"/>
    <col min="10405" max="10405" width="9.85546875" style="59" customWidth="1"/>
    <col min="10406" max="10441" width="0" style="59" hidden="1" customWidth="1"/>
    <col min="10442" max="10442" width="9.85546875" style="59" customWidth="1"/>
    <col min="10443" max="10444" width="0" style="59" hidden="1" customWidth="1"/>
    <col min="10445" max="10446" width="9.85546875" style="59" customWidth="1"/>
    <col min="10447" max="10448" width="0" style="59" hidden="1" customWidth="1"/>
    <col min="10449" max="10449" width="9.85546875" style="59" customWidth="1"/>
    <col min="10450" max="10450" width="10.5703125" style="59" customWidth="1"/>
    <col min="10451" max="10452" width="0" style="59" hidden="1" customWidth="1"/>
    <col min="10453" max="10453" width="10.5703125" style="59" customWidth="1"/>
    <col min="10454" max="10598" width="9.140625" style="59"/>
    <col min="10599" max="10600" width="10.7109375" style="59" customWidth="1"/>
    <col min="10601" max="10601" width="9.5703125" style="59" customWidth="1"/>
    <col min="10602" max="10602" width="9.85546875" style="59" customWidth="1"/>
    <col min="10603" max="10604" width="0" style="59" hidden="1" customWidth="1"/>
    <col min="10605" max="10605" width="9.85546875" style="59" customWidth="1"/>
    <col min="10606" max="10653" width="0" style="59" hidden="1" customWidth="1"/>
    <col min="10654" max="10654" width="9.85546875" style="59" customWidth="1"/>
    <col min="10655" max="10656" width="0" style="59" hidden="1" customWidth="1"/>
    <col min="10657" max="10658" width="9.85546875" style="59" customWidth="1"/>
    <col min="10659" max="10660" width="0" style="59" hidden="1" customWidth="1"/>
    <col min="10661" max="10661" width="9.85546875" style="59" customWidth="1"/>
    <col min="10662" max="10697" width="0" style="59" hidden="1" customWidth="1"/>
    <col min="10698" max="10698" width="9.85546875" style="59" customWidth="1"/>
    <col min="10699" max="10700" width="0" style="59" hidden="1" customWidth="1"/>
    <col min="10701" max="10702" width="9.85546875" style="59" customWidth="1"/>
    <col min="10703" max="10704" width="0" style="59" hidden="1" customWidth="1"/>
    <col min="10705" max="10705" width="9.85546875" style="59" customWidth="1"/>
    <col min="10706" max="10706" width="10.5703125" style="59" customWidth="1"/>
    <col min="10707" max="10708" width="0" style="59" hidden="1" customWidth="1"/>
    <col min="10709" max="10709" width="10.5703125" style="59" customWidth="1"/>
    <col min="10710" max="10854" width="9.140625" style="59"/>
    <col min="10855" max="10856" width="10.7109375" style="59" customWidth="1"/>
    <col min="10857" max="10857" width="9.5703125" style="59" customWidth="1"/>
    <col min="10858" max="10858" width="9.85546875" style="59" customWidth="1"/>
    <col min="10859" max="10860" width="0" style="59" hidden="1" customWidth="1"/>
    <col min="10861" max="10861" width="9.85546875" style="59" customWidth="1"/>
    <col min="10862" max="10909" width="0" style="59" hidden="1" customWidth="1"/>
    <col min="10910" max="10910" width="9.85546875" style="59" customWidth="1"/>
    <col min="10911" max="10912" width="0" style="59" hidden="1" customWidth="1"/>
    <col min="10913" max="10914" width="9.85546875" style="59" customWidth="1"/>
    <col min="10915" max="10916" width="0" style="59" hidden="1" customWidth="1"/>
    <col min="10917" max="10917" width="9.85546875" style="59" customWidth="1"/>
    <col min="10918" max="10953" width="0" style="59" hidden="1" customWidth="1"/>
    <col min="10954" max="10954" width="9.85546875" style="59" customWidth="1"/>
    <col min="10955" max="10956" width="0" style="59" hidden="1" customWidth="1"/>
    <col min="10957" max="10958" width="9.85546875" style="59" customWidth="1"/>
    <col min="10959" max="10960" width="0" style="59" hidden="1" customWidth="1"/>
    <col min="10961" max="10961" width="9.85546875" style="59" customWidth="1"/>
    <col min="10962" max="10962" width="10.5703125" style="59" customWidth="1"/>
    <col min="10963" max="10964" width="0" style="59" hidden="1" customWidth="1"/>
    <col min="10965" max="10965" width="10.5703125" style="59" customWidth="1"/>
    <col min="10966" max="11110" width="9.140625" style="59"/>
    <col min="11111" max="11112" width="10.7109375" style="59" customWidth="1"/>
    <col min="11113" max="11113" width="9.5703125" style="59" customWidth="1"/>
    <col min="11114" max="11114" width="9.85546875" style="59" customWidth="1"/>
    <col min="11115" max="11116" width="0" style="59" hidden="1" customWidth="1"/>
    <col min="11117" max="11117" width="9.85546875" style="59" customWidth="1"/>
    <col min="11118" max="11165" width="0" style="59" hidden="1" customWidth="1"/>
    <col min="11166" max="11166" width="9.85546875" style="59" customWidth="1"/>
    <col min="11167" max="11168" width="0" style="59" hidden="1" customWidth="1"/>
    <col min="11169" max="11170" width="9.85546875" style="59" customWidth="1"/>
    <col min="11171" max="11172" width="0" style="59" hidden="1" customWidth="1"/>
    <col min="11173" max="11173" width="9.85546875" style="59" customWidth="1"/>
    <col min="11174" max="11209" width="0" style="59" hidden="1" customWidth="1"/>
    <col min="11210" max="11210" width="9.85546875" style="59" customWidth="1"/>
    <col min="11211" max="11212" width="0" style="59" hidden="1" customWidth="1"/>
    <col min="11213" max="11214" width="9.85546875" style="59" customWidth="1"/>
    <col min="11215" max="11216" width="0" style="59" hidden="1" customWidth="1"/>
    <col min="11217" max="11217" width="9.85546875" style="59" customWidth="1"/>
    <col min="11218" max="11218" width="10.5703125" style="59" customWidth="1"/>
    <col min="11219" max="11220" width="0" style="59" hidden="1" customWidth="1"/>
    <col min="11221" max="11221" width="10.5703125" style="59" customWidth="1"/>
    <col min="11222" max="11366" width="9.140625" style="59"/>
    <col min="11367" max="11368" width="10.7109375" style="59" customWidth="1"/>
    <col min="11369" max="11369" width="9.5703125" style="59" customWidth="1"/>
    <col min="11370" max="11370" width="9.85546875" style="59" customWidth="1"/>
    <col min="11371" max="11372" width="0" style="59" hidden="1" customWidth="1"/>
    <col min="11373" max="11373" width="9.85546875" style="59" customWidth="1"/>
    <col min="11374" max="11421" width="0" style="59" hidden="1" customWidth="1"/>
    <col min="11422" max="11422" width="9.85546875" style="59" customWidth="1"/>
    <col min="11423" max="11424" width="0" style="59" hidden="1" customWidth="1"/>
    <col min="11425" max="11426" width="9.85546875" style="59" customWidth="1"/>
    <col min="11427" max="11428" width="0" style="59" hidden="1" customWidth="1"/>
    <col min="11429" max="11429" width="9.85546875" style="59" customWidth="1"/>
    <col min="11430" max="11465" width="0" style="59" hidden="1" customWidth="1"/>
    <col min="11466" max="11466" width="9.85546875" style="59" customWidth="1"/>
    <col min="11467" max="11468" width="0" style="59" hidden="1" customWidth="1"/>
    <col min="11469" max="11470" width="9.85546875" style="59" customWidth="1"/>
    <col min="11471" max="11472" width="0" style="59" hidden="1" customWidth="1"/>
    <col min="11473" max="11473" width="9.85546875" style="59" customWidth="1"/>
    <col min="11474" max="11474" width="10.5703125" style="59" customWidth="1"/>
    <col min="11475" max="11476" width="0" style="59" hidden="1" customWidth="1"/>
    <col min="11477" max="11477" width="10.5703125" style="59" customWidth="1"/>
    <col min="11478" max="11622" width="9.140625" style="59"/>
    <col min="11623" max="11624" width="10.7109375" style="59" customWidth="1"/>
    <col min="11625" max="11625" width="9.5703125" style="59" customWidth="1"/>
    <col min="11626" max="11626" width="9.85546875" style="59" customWidth="1"/>
    <col min="11627" max="11628" width="0" style="59" hidden="1" customWidth="1"/>
    <col min="11629" max="11629" width="9.85546875" style="59" customWidth="1"/>
    <col min="11630" max="11677" width="0" style="59" hidden="1" customWidth="1"/>
    <col min="11678" max="11678" width="9.85546875" style="59" customWidth="1"/>
    <col min="11679" max="11680" width="0" style="59" hidden="1" customWidth="1"/>
    <col min="11681" max="11682" width="9.85546875" style="59" customWidth="1"/>
    <col min="11683" max="11684" width="0" style="59" hidden="1" customWidth="1"/>
    <col min="11685" max="11685" width="9.85546875" style="59" customWidth="1"/>
    <col min="11686" max="11721" width="0" style="59" hidden="1" customWidth="1"/>
    <col min="11722" max="11722" width="9.85546875" style="59" customWidth="1"/>
    <col min="11723" max="11724" width="0" style="59" hidden="1" customWidth="1"/>
    <col min="11725" max="11726" width="9.85546875" style="59" customWidth="1"/>
    <col min="11727" max="11728" width="0" style="59" hidden="1" customWidth="1"/>
    <col min="11729" max="11729" width="9.85546875" style="59" customWidth="1"/>
    <col min="11730" max="11730" width="10.5703125" style="59" customWidth="1"/>
    <col min="11731" max="11732" width="0" style="59" hidden="1" customWidth="1"/>
    <col min="11733" max="11733" width="10.5703125" style="59" customWidth="1"/>
    <col min="11734" max="11878" width="9.140625" style="59"/>
    <col min="11879" max="11880" width="10.7109375" style="59" customWidth="1"/>
    <col min="11881" max="11881" width="9.5703125" style="59" customWidth="1"/>
    <col min="11882" max="11882" width="9.85546875" style="59" customWidth="1"/>
    <col min="11883" max="11884" width="0" style="59" hidden="1" customWidth="1"/>
    <col min="11885" max="11885" width="9.85546875" style="59" customWidth="1"/>
    <col min="11886" max="11933" width="0" style="59" hidden="1" customWidth="1"/>
    <col min="11934" max="11934" width="9.85546875" style="59" customWidth="1"/>
    <col min="11935" max="11936" width="0" style="59" hidden="1" customWidth="1"/>
    <col min="11937" max="11938" width="9.85546875" style="59" customWidth="1"/>
    <col min="11939" max="11940" width="0" style="59" hidden="1" customWidth="1"/>
    <col min="11941" max="11941" width="9.85546875" style="59" customWidth="1"/>
    <col min="11942" max="11977" width="0" style="59" hidden="1" customWidth="1"/>
    <col min="11978" max="11978" width="9.85546875" style="59" customWidth="1"/>
    <col min="11979" max="11980" width="0" style="59" hidden="1" customWidth="1"/>
    <col min="11981" max="11982" width="9.85546875" style="59" customWidth="1"/>
    <col min="11983" max="11984" width="0" style="59" hidden="1" customWidth="1"/>
    <col min="11985" max="11985" width="9.85546875" style="59" customWidth="1"/>
    <col min="11986" max="11986" width="10.5703125" style="59" customWidth="1"/>
    <col min="11987" max="11988" width="0" style="59" hidden="1" customWidth="1"/>
    <col min="11989" max="11989" width="10.5703125" style="59" customWidth="1"/>
    <col min="11990" max="12134" width="9.140625" style="59"/>
    <col min="12135" max="12136" width="10.7109375" style="59" customWidth="1"/>
    <col min="12137" max="12137" width="9.5703125" style="59" customWidth="1"/>
    <col min="12138" max="12138" width="9.85546875" style="59" customWidth="1"/>
    <col min="12139" max="12140" width="0" style="59" hidden="1" customWidth="1"/>
    <col min="12141" max="12141" width="9.85546875" style="59" customWidth="1"/>
    <col min="12142" max="12189" width="0" style="59" hidden="1" customWidth="1"/>
    <col min="12190" max="12190" width="9.85546875" style="59" customWidth="1"/>
    <col min="12191" max="12192" width="0" style="59" hidden="1" customWidth="1"/>
    <col min="12193" max="12194" width="9.85546875" style="59" customWidth="1"/>
    <col min="12195" max="12196" width="0" style="59" hidden="1" customWidth="1"/>
    <col min="12197" max="12197" width="9.85546875" style="59" customWidth="1"/>
    <col min="12198" max="12233" width="0" style="59" hidden="1" customWidth="1"/>
    <col min="12234" max="12234" width="9.85546875" style="59" customWidth="1"/>
    <col min="12235" max="12236" width="0" style="59" hidden="1" customWidth="1"/>
    <col min="12237" max="12238" width="9.85546875" style="59" customWidth="1"/>
    <col min="12239" max="12240" width="0" style="59" hidden="1" customWidth="1"/>
    <col min="12241" max="12241" width="9.85546875" style="59" customWidth="1"/>
    <col min="12242" max="12242" width="10.5703125" style="59" customWidth="1"/>
    <col min="12243" max="12244" width="0" style="59" hidden="1" customWidth="1"/>
    <col min="12245" max="12245" width="10.5703125" style="59" customWidth="1"/>
    <col min="12246" max="12390" width="9.140625" style="59"/>
    <col min="12391" max="12392" width="10.7109375" style="59" customWidth="1"/>
    <col min="12393" max="12393" width="9.5703125" style="59" customWidth="1"/>
    <col min="12394" max="12394" width="9.85546875" style="59" customWidth="1"/>
    <col min="12395" max="12396" width="0" style="59" hidden="1" customWidth="1"/>
    <col min="12397" max="12397" width="9.85546875" style="59" customWidth="1"/>
    <col min="12398" max="12445" width="0" style="59" hidden="1" customWidth="1"/>
    <col min="12446" max="12446" width="9.85546875" style="59" customWidth="1"/>
    <col min="12447" max="12448" width="0" style="59" hidden="1" customWidth="1"/>
    <col min="12449" max="12450" width="9.85546875" style="59" customWidth="1"/>
    <col min="12451" max="12452" width="0" style="59" hidden="1" customWidth="1"/>
    <col min="12453" max="12453" width="9.85546875" style="59" customWidth="1"/>
    <col min="12454" max="12489" width="0" style="59" hidden="1" customWidth="1"/>
    <col min="12490" max="12490" width="9.85546875" style="59" customWidth="1"/>
    <col min="12491" max="12492" width="0" style="59" hidden="1" customWidth="1"/>
    <col min="12493" max="12494" width="9.85546875" style="59" customWidth="1"/>
    <col min="12495" max="12496" width="0" style="59" hidden="1" customWidth="1"/>
    <col min="12497" max="12497" width="9.85546875" style="59" customWidth="1"/>
    <col min="12498" max="12498" width="10.5703125" style="59" customWidth="1"/>
    <col min="12499" max="12500" width="0" style="59" hidden="1" customWidth="1"/>
    <col min="12501" max="12501" width="10.5703125" style="59" customWidth="1"/>
    <col min="12502" max="12646" width="9.140625" style="59"/>
    <col min="12647" max="12648" width="10.7109375" style="59" customWidth="1"/>
    <col min="12649" max="12649" width="9.5703125" style="59" customWidth="1"/>
    <col min="12650" max="12650" width="9.85546875" style="59" customWidth="1"/>
    <col min="12651" max="12652" width="0" style="59" hidden="1" customWidth="1"/>
    <col min="12653" max="12653" width="9.85546875" style="59" customWidth="1"/>
    <col min="12654" max="12701" width="0" style="59" hidden="1" customWidth="1"/>
    <col min="12702" max="12702" width="9.85546875" style="59" customWidth="1"/>
    <col min="12703" max="12704" width="0" style="59" hidden="1" customWidth="1"/>
    <col min="12705" max="12706" width="9.85546875" style="59" customWidth="1"/>
    <col min="12707" max="12708" width="0" style="59" hidden="1" customWidth="1"/>
    <col min="12709" max="12709" width="9.85546875" style="59" customWidth="1"/>
    <col min="12710" max="12745" width="0" style="59" hidden="1" customWidth="1"/>
    <col min="12746" max="12746" width="9.85546875" style="59" customWidth="1"/>
    <col min="12747" max="12748" width="0" style="59" hidden="1" customWidth="1"/>
    <col min="12749" max="12750" width="9.85546875" style="59" customWidth="1"/>
    <col min="12751" max="12752" width="0" style="59" hidden="1" customWidth="1"/>
    <col min="12753" max="12753" width="9.85546875" style="59" customWidth="1"/>
    <col min="12754" max="12754" width="10.5703125" style="59" customWidth="1"/>
    <col min="12755" max="12756" width="0" style="59" hidden="1" customWidth="1"/>
    <col min="12757" max="12757" width="10.5703125" style="59" customWidth="1"/>
    <col min="12758" max="12902" width="9.140625" style="59"/>
    <col min="12903" max="12904" width="10.7109375" style="59" customWidth="1"/>
    <col min="12905" max="12905" width="9.5703125" style="59" customWidth="1"/>
    <col min="12906" max="12906" width="9.85546875" style="59" customWidth="1"/>
    <col min="12907" max="12908" width="0" style="59" hidden="1" customWidth="1"/>
    <col min="12909" max="12909" width="9.85546875" style="59" customWidth="1"/>
    <col min="12910" max="12957" width="0" style="59" hidden="1" customWidth="1"/>
    <col min="12958" max="12958" width="9.85546875" style="59" customWidth="1"/>
    <col min="12959" max="12960" width="0" style="59" hidden="1" customWidth="1"/>
    <col min="12961" max="12962" width="9.85546875" style="59" customWidth="1"/>
    <col min="12963" max="12964" width="0" style="59" hidden="1" customWidth="1"/>
    <col min="12965" max="12965" width="9.85546875" style="59" customWidth="1"/>
    <col min="12966" max="13001" width="0" style="59" hidden="1" customWidth="1"/>
    <col min="13002" max="13002" width="9.85546875" style="59" customWidth="1"/>
    <col min="13003" max="13004" width="0" style="59" hidden="1" customWidth="1"/>
    <col min="13005" max="13006" width="9.85546875" style="59" customWidth="1"/>
    <col min="13007" max="13008" width="0" style="59" hidden="1" customWidth="1"/>
    <col min="13009" max="13009" width="9.85546875" style="59" customWidth="1"/>
    <col min="13010" max="13010" width="10.5703125" style="59" customWidth="1"/>
    <col min="13011" max="13012" width="0" style="59" hidden="1" customWidth="1"/>
    <col min="13013" max="13013" width="10.5703125" style="59" customWidth="1"/>
    <col min="13014" max="13158" width="9.140625" style="59"/>
    <col min="13159" max="13160" width="10.7109375" style="59" customWidth="1"/>
    <col min="13161" max="13161" width="9.5703125" style="59" customWidth="1"/>
    <col min="13162" max="13162" width="9.85546875" style="59" customWidth="1"/>
    <col min="13163" max="13164" width="0" style="59" hidden="1" customWidth="1"/>
    <col min="13165" max="13165" width="9.85546875" style="59" customWidth="1"/>
    <col min="13166" max="13213" width="0" style="59" hidden="1" customWidth="1"/>
    <col min="13214" max="13214" width="9.85546875" style="59" customWidth="1"/>
    <col min="13215" max="13216" width="0" style="59" hidden="1" customWidth="1"/>
    <col min="13217" max="13218" width="9.85546875" style="59" customWidth="1"/>
    <col min="13219" max="13220" width="0" style="59" hidden="1" customWidth="1"/>
    <col min="13221" max="13221" width="9.85546875" style="59" customWidth="1"/>
    <col min="13222" max="13257" width="0" style="59" hidden="1" customWidth="1"/>
    <col min="13258" max="13258" width="9.85546875" style="59" customWidth="1"/>
    <col min="13259" max="13260" width="0" style="59" hidden="1" customWidth="1"/>
    <col min="13261" max="13262" width="9.85546875" style="59" customWidth="1"/>
    <col min="13263" max="13264" width="0" style="59" hidden="1" customWidth="1"/>
    <col min="13265" max="13265" width="9.85546875" style="59" customWidth="1"/>
    <col min="13266" max="13266" width="10.5703125" style="59" customWidth="1"/>
    <col min="13267" max="13268" width="0" style="59" hidden="1" customWidth="1"/>
    <col min="13269" max="13269" width="10.5703125" style="59" customWidth="1"/>
    <col min="13270" max="13414" width="9.140625" style="59"/>
    <col min="13415" max="13416" width="10.7109375" style="59" customWidth="1"/>
    <col min="13417" max="13417" width="9.5703125" style="59" customWidth="1"/>
    <col min="13418" max="13418" width="9.85546875" style="59" customWidth="1"/>
    <col min="13419" max="13420" width="0" style="59" hidden="1" customWidth="1"/>
    <col min="13421" max="13421" width="9.85546875" style="59" customWidth="1"/>
    <col min="13422" max="13469" width="0" style="59" hidden="1" customWidth="1"/>
    <col min="13470" max="13470" width="9.85546875" style="59" customWidth="1"/>
    <col min="13471" max="13472" width="0" style="59" hidden="1" customWidth="1"/>
    <col min="13473" max="13474" width="9.85546875" style="59" customWidth="1"/>
    <col min="13475" max="13476" width="0" style="59" hidden="1" customWidth="1"/>
    <col min="13477" max="13477" width="9.85546875" style="59" customWidth="1"/>
    <col min="13478" max="13513" width="0" style="59" hidden="1" customWidth="1"/>
    <col min="13514" max="13514" width="9.85546875" style="59" customWidth="1"/>
    <col min="13515" max="13516" width="0" style="59" hidden="1" customWidth="1"/>
    <col min="13517" max="13518" width="9.85546875" style="59" customWidth="1"/>
    <col min="13519" max="13520" width="0" style="59" hidden="1" customWidth="1"/>
    <col min="13521" max="13521" width="9.85546875" style="59" customWidth="1"/>
    <col min="13522" max="13522" width="10.5703125" style="59" customWidth="1"/>
    <col min="13523" max="13524" width="0" style="59" hidden="1" customWidth="1"/>
    <col min="13525" max="13525" width="10.5703125" style="59" customWidth="1"/>
    <col min="13526" max="13670" width="9.140625" style="59"/>
    <col min="13671" max="13672" width="10.7109375" style="59" customWidth="1"/>
    <col min="13673" max="13673" width="9.5703125" style="59" customWidth="1"/>
    <col min="13674" max="13674" width="9.85546875" style="59" customWidth="1"/>
    <col min="13675" max="13676" width="0" style="59" hidden="1" customWidth="1"/>
    <col min="13677" max="13677" width="9.85546875" style="59" customWidth="1"/>
    <col min="13678" max="13725" width="0" style="59" hidden="1" customWidth="1"/>
    <col min="13726" max="13726" width="9.85546875" style="59" customWidth="1"/>
    <col min="13727" max="13728" width="0" style="59" hidden="1" customWidth="1"/>
    <col min="13729" max="13730" width="9.85546875" style="59" customWidth="1"/>
    <col min="13731" max="13732" width="0" style="59" hidden="1" customWidth="1"/>
    <col min="13733" max="13733" width="9.85546875" style="59" customWidth="1"/>
    <col min="13734" max="13769" width="0" style="59" hidden="1" customWidth="1"/>
    <col min="13770" max="13770" width="9.85546875" style="59" customWidth="1"/>
    <col min="13771" max="13772" width="0" style="59" hidden="1" customWidth="1"/>
    <col min="13773" max="13774" width="9.85546875" style="59" customWidth="1"/>
    <col min="13775" max="13776" width="0" style="59" hidden="1" customWidth="1"/>
    <col min="13777" max="13777" width="9.85546875" style="59" customWidth="1"/>
    <col min="13778" max="13778" width="10.5703125" style="59" customWidth="1"/>
    <col min="13779" max="13780" width="0" style="59" hidden="1" customWidth="1"/>
    <col min="13781" max="13781" width="10.5703125" style="59" customWidth="1"/>
    <col min="13782" max="13926" width="9.140625" style="59"/>
    <col min="13927" max="13928" width="10.7109375" style="59" customWidth="1"/>
    <col min="13929" max="13929" width="9.5703125" style="59" customWidth="1"/>
    <col min="13930" max="13930" width="9.85546875" style="59" customWidth="1"/>
    <col min="13931" max="13932" width="0" style="59" hidden="1" customWidth="1"/>
    <col min="13933" max="13933" width="9.85546875" style="59" customWidth="1"/>
    <col min="13934" max="13981" width="0" style="59" hidden="1" customWidth="1"/>
    <col min="13982" max="13982" width="9.85546875" style="59" customWidth="1"/>
    <col min="13983" max="13984" width="0" style="59" hidden="1" customWidth="1"/>
    <col min="13985" max="13986" width="9.85546875" style="59" customWidth="1"/>
    <col min="13987" max="13988" width="0" style="59" hidden="1" customWidth="1"/>
    <col min="13989" max="13989" width="9.85546875" style="59" customWidth="1"/>
    <col min="13990" max="14025" width="0" style="59" hidden="1" customWidth="1"/>
    <col min="14026" max="14026" width="9.85546875" style="59" customWidth="1"/>
    <col min="14027" max="14028" width="0" style="59" hidden="1" customWidth="1"/>
    <col min="14029" max="14030" width="9.85546875" style="59" customWidth="1"/>
    <col min="14031" max="14032" width="0" style="59" hidden="1" customWidth="1"/>
    <col min="14033" max="14033" width="9.85546875" style="59" customWidth="1"/>
    <col min="14034" max="14034" width="10.5703125" style="59" customWidth="1"/>
    <col min="14035" max="14036" width="0" style="59" hidden="1" customWidth="1"/>
    <col min="14037" max="14037" width="10.5703125" style="59" customWidth="1"/>
    <col min="14038" max="14182" width="9.140625" style="59"/>
    <col min="14183" max="14184" width="10.7109375" style="59" customWidth="1"/>
    <col min="14185" max="14185" width="9.5703125" style="59" customWidth="1"/>
    <col min="14186" max="14186" width="9.85546875" style="59" customWidth="1"/>
    <col min="14187" max="14188" width="0" style="59" hidden="1" customWidth="1"/>
    <col min="14189" max="14189" width="9.85546875" style="59" customWidth="1"/>
    <col min="14190" max="14237" width="0" style="59" hidden="1" customWidth="1"/>
    <col min="14238" max="14238" width="9.85546875" style="59" customWidth="1"/>
    <col min="14239" max="14240" width="0" style="59" hidden="1" customWidth="1"/>
    <col min="14241" max="14242" width="9.85546875" style="59" customWidth="1"/>
    <col min="14243" max="14244" width="0" style="59" hidden="1" customWidth="1"/>
    <col min="14245" max="14245" width="9.85546875" style="59" customWidth="1"/>
    <col min="14246" max="14281" width="0" style="59" hidden="1" customWidth="1"/>
    <col min="14282" max="14282" width="9.85546875" style="59" customWidth="1"/>
    <col min="14283" max="14284" width="0" style="59" hidden="1" customWidth="1"/>
    <col min="14285" max="14286" width="9.85546875" style="59" customWidth="1"/>
    <col min="14287" max="14288" width="0" style="59" hidden="1" customWidth="1"/>
    <col min="14289" max="14289" width="9.85546875" style="59" customWidth="1"/>
    <col min="14290" max="14290" width="10.5703125" style="59" customWidth="1"/>
    <col min="14291" max="14292" width="0" style="59" hidden="1" customWidth="1"/>
    <col min="14293" max="14293" width="10.5703125" style="59" customWidth="1"/>
    <col min="14294" max="14438" width="9.140625" style="59"/>
    <col min="14439" max="14440" width="10.7109375" style="59" customWidth="1"/>
    <col min="14441" max="14441" width="9.5703125" style="59" customWidth="1"/>
    <col min="14442" max="14442" width="9.85546875" style="59" customWidth="1"/>
    <col min="14443" max="14444" width="0" style="59" hidden="1" customWidth="1"/>
    <col min="14445" max="14445" width="9.85546875" style="59" customWidth="1"/>
    <col min="14446" max="14493" width="0" style="59" hidden="1" customWidth="1"/>
    <col min="14494" max="14494" width="9.85546875" style="59" customWidth="1"/>
    <col min="14495" max="14496" width="0" style="59" hidden="1" customWidth="1"/>
    <col min="14497" max="14498" width="9.85546875" style="59" customWidth="1"/>
    <col min="14499" max="14500" width="0" style="59" hidden="1" customWidth="1"/>
    <col min="14501" max="14501" width="9.85546875" style="59" customWidth="1"/>
    <col min="14502" max="14537" width="0" style="59" hidden="1" customWidth="1"/>
    <col min="14538" max="14538" width="9.85546875" style="59" customWidth="1"/>
    <col min="14539" max="14540" width="0" style="59" hidden="1" customWidth="1"/>
    <col min="14541" max="14542" width="9.85546875" style="59" customWidth="1"/>
    <col min="14543" max="14544" width="0" style="59" hidden="1" customWidth="1"/>
    <col min="14545" max="14545" width="9.85546875" style="59" customWidth="1"/>
    <col min="14546" max="14546" width="10.5703125" style="59" customWidth="1"/>
    <col min="14547" max="14548" width="0" style="59" hidden="1" customWidth="1"/>
    <col min="14549" max="14549" width="10.5703125" style="59" customWidth="1"/>
    <col min="14550" max="14694" width="9.140625" style="59"/>
    <col min="14695" max="14696" width="10.7109375" style="59" customWidth="1"/>
    <col min="14697" max="14697" width="9.5703125" style="59" customWidth="1"/>
    <col min="14698" max="14698" width="9.85546875" style="59" customWidth="1"/>
    <col min="14699" max="14700" width="0" style="59" hidden="1" customWidth="1"/>
    <col min="14701" max="14701" width="9.85546875" style="59" customWidth="1"/>
    <col min="14702" max="14749" width="0" style="59" hidden="1" customWidth="1"/>
    <col min="14750" max="14750" width="9.85546875" style="59" customWidth="1"/>
    <col min="14751" max="14752" width="0" style="59" hidden="1" customWidth="1"/>
    <col min="14753" max="14754" width="9.85546875" style="59" customWidth="1"/>
    <col min="14755" max="14756" width="0" style="59" hidden="1" customWidth="1"/>
    <col min="14757" max="14757" width="9.85546875" style="59" customWidth="1"/>
    <col min="14758" max="14793" width="0" style="59" hidden="1" customWidth="1"/>
    <col min="14794" max="14794" width="9.85546875" style="59" customWidth="1"/>
    <col min="14795" max="14796" width="0" style="59" hidden="1" customWidth="1"/>
    <col min="14797" max="14798" width="9.85546875" style="59" customWidth="1"/>
    <col min="14799" max="14800" width="0" style="59" hidden="1" customWidth="1"/>
    <col min="14801" max="14801" width="9.85546875" style="59" customWidth="1"/>
    <col min="14802" max="14802" width="10.5703125" style="59" customWidth="1"/>
    <col min="14803" max="14804" width="0" style="59" hidden="1" customWidth="1"/>
    <col min="14805" max="14805" width="10.5703125" style="59" customWidth="1"/>
    <col min="14806" max="14950" width="9.140625" style="59"/>
    <col min="14951" max="14952" width="10.7109375" style="59" customWidth="1"/>
    <col min="14953" max="14953" width="9.5703125" style="59" customWidth="1"/>
    <col min="14954" max="14954" width="9.85546875" style="59" customWidth="1"/>
    <col min="14955" max="14956" width="0" style="59" hidden="1" customWidth="1"/>
    <col min="14957" max="14957" width="9.85546875" style="59" customWidth="1"/>
    <col min="14958" max="15005" width="0" style="59" hidden="1" customWidth="1"/>
    <col min="15006" max="15006" width="9.85546875" style="59" customWidth="1"/>
    <col min="15007" max="15008" width="0" style="59" hidden="1" customWidth="1"/>
    <col min="15009" max="15010" width="9.85546875" style="59" customWidth="1"/>
    <col min="15011" max="15012" width="0" style="59" hidden="1" customWidth="1"/>
    <col min="15013" max="15013" width="9.85546875" style="59" customWidth="1"/>
    <col min="15014" max="15049" width="0" style="59" hidden="1" customWidth="1"/>
    <col min="15050" max="15050" width="9.85546875" style="59" customWidth="1"/>
    <col min="15051" max="15052" width="0" style="59" hidden="1" customWidth="1"/>
    <col min="15053" max="15054" width="9.85546875" style="59" customWidth="1"/>
    <col min="15055" max="15056" width="0" style="59" hidden="1" customWidth="1"/>
    <col min="15057" max="15057" width="9.85546875" style="59" customWidth="1"/>
    <col min="15058" max="15058" width="10.5703125" style="59" customWidth="1"/>
    <col min="15059" max="15060" width="0" style="59" hidden="1" customWidth="1"/>
    <col min="15061" max="15061" width="10.5703125" style="59" customWidth="1"/>
    <col min="15062" max="15206" width="9.140625" style="59"/>
    <col min="15207" max="15208" width="10.7109375" style="59" customWidth="1"/>
    <col min="15209" max="15209" width="9.5703125" style="59" customWidth="1"/>
    <col min="15210" max="15210" width="9.85546875" style="59" customWidth="1"/>
    <col min="15211" max="15212" width="0" style="59" hidden="1" customWidth="1"/>
    <col min="15213" max="15213" width="9.85546875" style="59" customWidth="1"/>
    <col min="15214" max="15261" width="0" style="59" hidden="1" customWidth="1"/>
    <col min="15262" max="15262" width="9.85546875" style="59" customWidth="1"/>
    <col min="15263" max="15264" width="0" style="59" hidden="1" customWidth="1"/>
    <col min="15265" max="15266" width="9.85546875" style="59" customWidth="1"/>
    <col min="15267" max="15268" width="0" style="59" hidden="1" customWidth="1"/>
    <col min="15269" max="15269" width="9.85546875" style="59" customWidth="1"/>
    <col min="15270" max="15305" width="0" style="59" hidden="1" customWidth="1"/>
    <col min="15306" max="15306" width="9.85546875" style="59" customWidth="1"/>
    <col min="15307" max="15308" width="0" style="59" hidden="1" customWidth="1"/>
    <col min="15309" max="15310" width="9.85546875" style="59" customWidth="1"/>
    <col min="15311" max="15312" width="0" style="59" hidden="1" customWidth="1"/>
    <col min="15313" max="15313" width="9.85546875" style="59" customWidth="1"/>
    <col min="15314" max="15314" width="10.5703125" style="59" customWidth="1"/>
    <col min="15315" max="15316" width="0" style="59" hidden="1" customWidth="1"/>
    <col min="15317" max="15317" width="10.5703125" style="59" customWidth="1"/>
    <col min="15318" max="15462" width="9.140625" style="59"/>
    <col min="15463" max="15464" width="10.7109375" style="59" customWidth="1"/>
    <col min="15465" max="15465" width="9.5703125" style="59" customWidth="1"/>
    <col min="15466" max="15466" width="9.85546875" style="59" customWidth="1"/>
    <col min="15467" max="15468" width="0" style="59" hidden="1" customWidth="1"/>
    <col min="15469" max="15469" width="9.85546875" style="59" customWidth="1"/>
    <col min="15470" max="15517" width="0" style="59" hidden="1" customWidth="1"/>
    <col min="15518" max="15518" width="9.85546875" style="59" customWidth="1"/>
    <col min="15519" max="15520" width="0" style="59" hidden="1" customWidth="1"/>
    <col min="15521" max="15522" width="9.85546875" style="59" customWidth="1"/>
    <col min="15523" max="15524" width="0" style="59" hidden="1" customWidth="1"/>
    <col min="15525" max="15525" width="9.85546875" style="59" customWidth="1"/>
    <col min="15526" max="15561" width="0" style="59" hidden="1" customWidth="1"/>
    <col min="15562" max="15562" width="9.85546875" style="59" customWidth="1"/>
    <col min="15563" max="15564" width="0" style="59" hidden="1" customWidth="1"/>
    <col min="15565" max="15566" width="9.85546875" style="59" customWidth="1"/>
    <col min="15567" max="15568" width="0" style="59" hidden="1" customWidth="1"/>
    <col min="15569" max="15569" width="9.85546875" style="59" customWidth="1"/>
    <col min="15570" max="15570" width="10.5703125" style="59" customWidth="1"/>
    <col min="15571" max="15572" width="0" style="59" hidden="1" customWidth="1"/>
    <col min="15573" max="15573" width="10.5703125" style="59" customWidth="1"/>
    <col min="15574" max="15718" width="9.140625" style="59"/>
    <col min="15719" max="15720" width="10.7109375" style="59" customWidth="1"/>
    <col min="15721" max="15721" width="9.5703125" style="59" customWidth="1"/>
    <col min="15722" max="15722" width="9.85546875" style="59" customWidth="1"/>
    <col min="15723" max="15724" width="0" style="59" hidden="1" customWidth="1"/>
    <col min="15725" max="15725" width="9.85546875" style="59" customWidth="1"/>
    <col min="15726" max="15773" width="0" style="59" hidden="1" customWidth="1"/>
    <col min="15774" max="15774" width="9.85546875" style="59" customWidth="1"/>
    <col min="15775" max="15776" width="0" style="59" hidden="1" customWidth="1"/>
    <col min="15777" max="15778" width="9.85546875" style="59" customWidth="1"/>
    <col min="15779" max="15780" width="0" style="59" hidden="1" customWidth="1"/>
    <col min="15781" max="15781" width="9.85546875" style="59" customWidth="1"/>
    <col min="15782" max="15817" width="0" style="59" hidden="1" customWidth="1"/>
    <col min="15818" max="15818" width="9.85546875" style="59" customWidth="1"/>
    <col min="15819" max="15820" width="0" style="59" hidden="1" customWidth="1"/>
    <col min="15821" max="15822" width="9.85546875" style="59" customWidth="1"/>
    <col min="15823" max="15824" width="0" style="59" hidden="1" customWidth="1"/>
    <col min="15825" max="15825" width="9.85546875" style="59" customWidth="1"/>
    <col min="15826" max="15826" width="10.5703125" style="59" customWidth="1"/>
    <col min="15827" max="15828" width="0" style="59" hidden="1" customWidth="1"/>
    <col min="15829" max="15829" width="10.5703125" style="59" customWidth="1"/>
    <col min="15830" max="15974" width="9.140625" style="59"/>
    <col min="15975" max="15976" width="10.7109375" style="59" customWidth="1"/>
    <col min="15977" max="15977" width="9.5703125" style="59" customWidth="1"/>
    <col min="15978" max="15978" width="9.85546875" style="59" customWidth="1"/>
    <col min="15979" max="15980" width="0" style="59" hidden="1" customWidth="1"/>
    <col min="15981" max="15981" width="9.85546875" style="59" customWidth="1"/>
    <col min="15982" max="16029" width="0" style="59" hidden="1" customWidth="1"/>
    <col min="16030" max="16030" width="9.85546875" style="59" customWidth="1"/>
    <col min="16031" max="16032" width="0" style="59" hidden="1" customWidth="1"/>
    <col min="16033" max="16034" width="9.85546875" style="59" customWidth="1"/>
    <col min="16035" max="16036" width="0" style="59" hidden="1" customWidth="1"/>
    <col min="16037" max="16037" width="9.85546875" style="59" customWidth="1"/>
    <col min="16038" max="16073" width="0" style="59" hidden="1" customWidth="1"/>
    <col min="16074" max="16074" width="9.85546875" style="59" customWidth="1"/>
    <col min="16075" max="16076" width="0" style="59" hidden="1" customWidth="1"/>
    <col min="16077" max="16078" width="9.85546875" style="59" customWidth="1"/>
    <col min="16079" max="16080" width="0" style="59" hidden="1" customWidth="1"/>
    <col min="16081" max="16081" width="9.85546875" style="59" customWidth="1"/>
    <col min="16082" max="16082" width="10.5703125" style="59" customWidth="1"/>
    <col min="16083" max="16084" width="0" style="59" hidden="1" customWidth="1"/>
    <col min="16085" max="16085" width="10.5703125" style="59" customWidth="1"/>
    <col min="16086" max="16384" width="9.140625" style="59"/>
  </cols>
  <sheetData>
    <row r="1" spans="1:20" customFormat="1" ht="15.75" x14ac:dyDescent="0.25">
      <c r="A1" s="438" t="str">
        <f>svršek_REKAPITULACE!A1</f>
        <v>Prodloužení podchodu a zajištění bezbariérového přístupu na nástupiště v žst. Český Brod</v>
      </c>
      <c r="B1" s="47"/>
      <c r="C1" s="47"/>
      <c r="D1" s="47"/>
      <c r="E1" s="47"/>
      <c r="F1" s="913"/>
      <c r="G1" s="47"/>
      <c r="J1" s="47"/>
    </row>
    <row r="2" spans="1:20" customFormat="1" ht="15" x14ac:dyDescent="0.25">
      <c r="A2" s="439" t="str">
        <f>svršek_REKAPITULACE!A2</f>
        <v>SO 2111 Železniční svršek</v>
      </c>
      <c r="B2" s="51"/>
      <c r="C2" s="51"/>
      <c r="D2" s="390"/>
      <c r="E2" s="390"/>
      <c r="F2" s="908"/>
      <c r="N2" s="59"/>
      <c r="O2" s="59"/>
      <c r="P2" s="59"/>
      <c r="Q2" s="59"/>
      <c r="R2" s="59"/>
      <c r="S2" s="59"/>
      <c r="T2" s="59"/>
    </row>
    <row r="3" spans="1:20" customFormat="1" ht="15" x14ac:dyDescent="0.25">
      <c r="A3" s="186" t="s">
        <v>126</v>
      </c>
      <c r="B3" s="51"/>
      <c r="C3" s="51"/>
      <c r="D3" s="390"/>
      <c r="E3" s="390"/>
      <c r="F3" s="908"/>
      <c r="H3" s="887">
        <v>6</v>
      </c>
      <c r="I3" s="887"/>
      <c r="N3" s="59"/>
      <c r="O3" s="59"/>
      <c r="P3" s="59"/>
      <c r="Q3" s="59"/>
      <c r="R3" s="59"/>
      <c r="S3" s="59"/>
      <c r="T3" s="59"/>
    </row>
    <row r="4" spans="1:20" customFormat="1" ht="15.75" thickBot="1" x14ac:dyDescent="0.3">
      <c r="A4" s="53"/>
      <c r="C4" s="54"/>
      <c r="D4" s="197"/>
      <c r="E4" s="197"/>
      <c r="F4" s="914"/>
      <c r="G4" s="55"/>
      <c r="H4" s="55"/>
      <c r="I4" s="55"/>
      <c r="J4" s="55"/>
    </row>
    <row r="5" spans="1:20" customFormat="1" ht="15.75" x14ac:dyDescent="0.25">
      <c r="A5" s="365"/>
      <c r="B5" s="366"/>
      <c r="C5" s="56"/>
      <c r="D5" s="881" t="s">
        <v>339</v>
      </c>
      <c r="E5" s="882"/>
      <c r="F5" s="881" t="s">
        <v>77</v>
      </c>
      <c r="G5" s="882"/>
      <c r="H5" s="881" t="s">
        <v>78</v>
      </c>
      <c r="I5" s="882"/>
      <c r="J5" s="55"/>
    </row>
    <row r="6" spans="1:20" x14ac:dyDescent="0.2">
      <c r="A6" s="57" t="s">
        <v>25</v>
      </c>
      <c r="B6" s="58" t="s">
        <v>26</v>
      </c>
      <c r="C6" s="367" t="s">
        <v>27</v>
      </c>
      <c r="D6" s="883"/>
      <c r="E6" s="884"/>
      <c r="F6" s="883"/>
      <c r="G6" s="884"/>
      <c r="H6" s="883"/>
      <c r="I6" s="884"/>
    </row>
    <row r="7" spans="1:20" ht="15" thickBot="1" x14ac:dyDescent="0.25">
      <c r="A7" s="60" t="s">
        <v>28</v>
      </c>
      <c r="B7" s="61" t="s">
        <v>29</v>
      </c>
      <c r="C7" s="368" t="s">
        <v>30</v>
      </c>
      <c r="D7" s="369" t="s">
        <v>7</v>
      </c>
      <c r="E7" s="370" t="s">
        <v>17</v>
      </c>
      <c r="F7" s="915" t="s">
        <v>17</v>
      </c>
      <c r="G7" s="636" t="s">
        <v>16</v>
      </c>
      <c r="H7" s="369" t="s">
        <v>7</v>
      </c>
      <c r="I7" s="370" t="s">
        <v>17</v>
      </c>
    </row>
    <row r="8" spans="1:20" x14ac:dyDescent="0.2">
      <c r="A8" s="68" t="s">
        <v>8</v>
      </c>
      <c r="B8" s="187">
        <v>376.512</v>
      </c>
      <c r="C8" s="62"/>
      <c r="D8" s="63"/>
      <c r="E8" s="64"/>
      <c r="F8" s="916"/>
      <c r="G8" s="64"/>
      <c r="H8" s="63"/>
      <c r="I8" s="64"/>
    </row>
    <row r="9" spans="1:20" x14ac:dyDescent="0.2">
      <c r="A9" s="69"/>
      <c r="B9" s="188"/>
      <c r="C9" s="65">
        <f>(B10-B8)*1000</f>
        <v>12.999999999976808</v>
      </c>
      <c r="D9" s="66"/>
      <c r="E9" s="67">
        <f>(D8+D10)/2*$C9</f>
        <v>0</v>
      </c>
      <c r="F9" s="917"/>
      <c r="G9" s="67">
        <f>(F8+F10)/2*$C9</f>
        <v>0</v>
      </c>
      <c r="H9" s="66"/>
      <c r="I9" s="67">
        <f>(H8+H10)/2*$C9</f>
        <v>0</v>
      </c>
    </row>
    <row r="10" spans="1:20" x14ac:dyDescent="0.2">
      <c r="A10" s="68">
        <v>1</v>
      </c>
      <c r="B10" s="187">
        <v>376.52499999999998</v>
      </c>
      <c r="C10" s="62"/>
      <c r="D10" s="63"/>
      <c r="E10" s="64"/>
      <c r="F10" s="916"/>
      <c r="G10" s="64"/>
      <c r="H10" s="63"/>
      <c r="I10" s="64"/>
    </row>
    <row r="11" spans="1:20" x14ac:dyDescent="0.2">
      <c r="A11" s="69"/>
      <c r="B11" s="188"/>
      <c r="C11" s="65">
        <f>(B12-B10)*1000</f>
        <v>24.999999999977263</v>
      </c>
      <c r="D11" s="66"/>
      <c r="E11" s="67">
        <f>(D10+D12)/2*$C11</f>
        <v>0</v>
      </c>
      <c r="F11" s="917"/>
      <c r="G11" s="67">
        <f>(F10+F12)/2*$C11</f>
        <v>0</v>
      </c>
      <c r="H11" s="66"/>
      <c r="I11" s="67">
        <f>(H10+H12)/2*$C11</f>
        <v>0</v>
      </c>
    </row>
    <row r="12" spans="1:20" x14ac:dyDescent="0.2">
      <c r="A12" s="68">
        <f>A10+1</f>
        <v>2</v>
      </c>
      <c r="B12" s="187">
        <f>B10+0.025</f>
        <v>376.54999999999995</v>
      </c>
      <c r="C12" s="62"/>
      <c r="D12" s="63"/>
      <c r="E12" s="64"/>
      <c r="F12" s="916"/>
      <c r="G12" s="64"/>
      <c r="H12" s="63"/>
      <c r="I12" s="64"/>
    </row>
    <row r="13" spans="1:20" x14ac:dyDescent="0.2">
      <c r="A13" s="69"/>
      <c r="B13" s="188"/>
      <c r="C13" s="65">
        <f t="shared" ref="C13" si="0">(B14-B12)*1000</f>
        <v>24.999999999977263</v>
      </c>
      <c r="D13" s="66"/>
      <c r="E13" s="67">
        <f t="shared" ref="E13" si="1">(D12+D14)/2*$C13</f>
        <v>0</v>
      </c>
      <c r="F13" s="917"/>
      <c r="G13" s="67">
        <f t="shared" ref="G13" si="2">(F12+F14)/2*$C13</f>
        <v>0</v>
      </c>
      <c r="H13" s="66"/>
      <c r="I13" s="67">
        <f t="shared" ref="I13" si="3">(H12+H14)/2*$C13</f>
        <v>0</v>
      </c>
    </row>
    <row r="14" spans="1:20" x14ac:dyDescent="0.2">
      <c r="A14" s="68">
        <f t="shared" ref="A14" si="4">A12+1</f>
        <v>3</v>
      </c>
      <c r="B14" s="187">
        <f t="shared" ref="B14" si="5">B12+0.025</f>
        <v>376.57499999999993</v>
      </c>
      <c r="C14" s="62"/>
      <c r="D14" s="63"/>
      <c r="E14" s="64"/>
      <c r="F14" s="916"/>
      <c r="G14" s="64"/>
      <c r="H14" s="63"/>
      <c r="I14" s="64"/>
    </row>
    <row r="15" spans="1:20" x14ac:dyDescent="0.2">
      <c r="A15" s="69"/>
      <c r="B15" s="188"/>
      <c r="C15" s="65">
        <f t="shared" ref="C15" si="6">(B16-B14)*1000</f>
        <v>24.999999999977263</v>
      </c>
      <c r="D15" s="66"/>
      <c r="E15" s="67">
        <f t="shared" ref="E15" si="7">(D14+D16)/2*$C15</f>
        <v>0</v>
      </c>
      <c r="F15" s="917"/>
      <c r="G15" s="67">
        <f t="shared" ref="G15" si="8">(F14+F16)/2*$C15</f>
        <v>0</v>
      </c>
      <c r="H15" s="66"/>
      <c r="I15" s="67">
        <f t="shared" ref="I15" si="9">(H14+H16)/2*$C15</f>
        <v>0</v>
      </c>
    </row>
    <row r="16" spans="1:20" x14ac:dyDescent="0.2">
      <c r="A16" s="68">
        <f t="shared" ref="A16" si="10">A14+1</f>
        <v>4</v>
      </c>
      <c r="B16" s="187">
        <f t="shared" ref="B16" si="11">B14+0.025</f>
        <v>376.59999999999991</v>
      </c>
      <c r="C16" s="62"/>
      <c r="D16" s="63"/>
      <c r="E16" s="64"/>
      <c r="F16" s="916"/>
      <c r="G16" s="64"/>
      <c r="H16" s="63"/>
      <c r="I16" s="64"/>
    </row>
    <row r="17" spans="1:10" x14ac:dyDescent="0.2">
      <c r="A17" s="69"/>
      <c r="B17" s="188"/>
      <c r="C17" s="65">
        <f t="shared" ref="C17" si="12">(B18-B16)*1000</f>
        <v>24.999999999977263</v>
      </c>
      <c r="D17" s="66"/>
      <c r="E17" s="67">
        <f t="shared" ref="E17" si="13">(D16+D18)/2*$C17</f>
        <v>0</v>
      </c>
      <c r="F17" s="917"/>
      <c r="G17" s="67">
        <f t="shared" ref="G17" si="14">(F16+F18)/2*$C17</f>
        <v>0</v>
      </c>
      <c r="H17" s="66"/>
      <c r="I17" s="67">
        <f t="shared" ref="I17" si="15">(H16+H18)/2*$C17</f>
        <v>0</v>
      </c>
      <c r="J17" s="59"/>
    </row>
    <row r="18" spans="1:10" x14ac:dyDescent="0.2">
      <c r="A18" s="68">
        <f t="shared" ref="A18" si="16">A16+1</f>
        <v>5</v>
      </c>
      <c r="B18" s="187">
        <f t="shared" ref="B18" si="17">B16+0.025</f>
        <v>376.62499999999989</v>
      </c>
      <c r="C18" s="62"/>
      <c r="D18" s="63"/>
      <c r="E18" s="64"/>
      <c r="F18" s="916"/>
      <c r="G18" s="64"/>
      <c r="H18" s="63"/>
      <c r="I18" s="64"/>
      <c r="J18" s="59"/>
    </row>
    <row r="19" spans="1:10" x14ac:dyDescent="0.2">
      <c r="A19" s="69"/>
      <c r="B19" s="188"/>
      <c r="C19" s="65">
        <f t="shared" ref="C19" si="18">(B20-B18)*1000</f>
        <v>24.999999999977263</v>
      </c>
      <c r="D19" s="66"/>
      <c r="E19" s="67">
        <f t="shared" ref="E19" si="19">(D18+D20)/2*$C19</f>
        <v>0</v>
      </c>
      <c r="F19" s="917"/>
      <c r="G19" s="67">
        <f t="shared" ref="G19" si="20">(F18+F20)/2*$C19</f>
        <v>0</v>
      </c>
      <c r="H19" s="66"/>
      <c r="I19" s="67">
        <f t="shared" ref="I19" si="21">(H18+H20)/2*$C19</f>
        <v>0</v>
      </c>
      <c r="J19" s="59"/>
    </row>
    <row r="20" spans="1:10" x14ac:dyDescent="0.2">
      <c r="A20" s="68">
        <f t="shared" ref="A20" si="22">A18+1</f>
        <v>6</v>
      </c>
      <c r="B20" s="187">
        <f t="shared" ref="B20" si="23">B18+0.025</f>
        <v>376.64999999999986</v>
      </c>
      <c r="C20" s="62"/>
      <c r="D20" s="63"/>
      <c r="E20" s="64"/>
      <c r="F20" s="916"/>
      <c r="G20" s="64"/>
      <c r="H20" s="63"/>
      <c r="I20" s="64"/>
      <c r="J20" s="59"/>
    </row>
    <row r="21" spans="1:10" x14ac:dyDescent="0.2">
      <c r="A21" s="69"/>
      <c r="B21" s="188"/>
      <c r="C21" s="65">
        <f t="shared" ref="C21" si="24">(B22-B20)*1000</f>
        <v>24.999999999977263</v>
      </c>
      <c r="D21" s="66"/>
      <c r="E21" s="67">
        <f t="shared" ref="E21" si="25">(D20+D22)/2*$C21</f>
        <v>0</v>
      </c>
      <c r="F21" s="917"/>
      <c r="G21" s="67">
        <f t="shared" ref="G21" si="26">(F20+F22)/2*$C21</f>
        <v>0</v>
      </c>
      <c r="H21" s="66"/>
      <c r="I21" s="67">
        <f t="shared" ref="I21" si="27">(H20+H22)/2*$C21</f>
        <v>0</v>
      </c>
      <c r="J21" s="59"/>
    </row>
    <row r="22" spans="1:10" x14ac:dyDescent="0.2">
      <c r="A22" s="68">
        <f t="shared" ref="A22" si="28">A20+1</f>
        <v>7</v>
      </c>
      <c r="B22" s="187">
        <f t="shared" ref="B22" si="29">B20+0.025</f>
        <v>376.67499999999984</v>
      </c>
      <c r="C22" s="62"/>
      <c r="D22" s="63"/>
      <c r="E22" s="64"/>
      <c r="F22" s="916"/>
      <c r="G22" s="64"/>
      <c r="H22" s="63"/>
      <c r="I22" s="64"/>
      <c r="J22" s="59"/>
    </row>
    <row r="23" spans="1:10" x14ac:dyDescent="0.2">
      <c r="A23" s="69"/>
      <c r="B23" s="188"/>
      <c r="C23" s="65">
        <f>(B24-B22)*1000</f>
        <v>24.999999999977263</v>
      </c>
      <c r="D23" s="66"/>
      <c r="E23" s="67">
        <f>(D22+D24)/2*$C23</f>
        <v>0</v>
      </c>
      <c r="F23" s="917"/>
      <c r="G23" s="67">
        <f>(F22+F24)/2*$C23</f>
        <v>0</v>
      </c>
      <c r="H23" s="66"/>
      <c r="I23" s="67">
        <f>(H22+H24)/2*$C23</f>
        <v>0</v>
      </c>
      <c r="J23" s="59"/>
    </row>
    <row r="24" spans="1:10" x14ac:dyDescent="0.2">
      <c r="A24" s="68">
        <f>A22+1</f>
        <v>8</v>
      </c>
      <c r="B24" s="187">
        <f t="shared" ref="B24" si="30">B22+0.025</f>
        <v>376.69999999999982</v>
      </c>
      <c r="C24" s="62"/>
      <c r="D24" s="63"/>
      <c r="E24" s="64"/>
      <c r="F24" s="916"/>
      <c r="G24" s="64"/>
      <c r="H24" s="63"/>
      <c r="I24" s="64"/>
      <c r="J24" s="59"/>
    </row>
    <row r="25" spans="1:10" x14ac:dyDescent="0.2">
      <c r="A25" s="69"/>
      <c r="B25" s="188"/>
      <c r="C25" s="65">
        <f t="shared" ref="C25" si="31">(B26-B24)*1000</f>
        <v>24.999999999977263</v>
      </c>
      <c r="D25" s="66"/>
      <c r="E25" s="67">
        <f t="shared" ref="E25" si="32">(D24+D26)/2*$C25</f>
        <v>0</v>
      </c>
      <c r="F25" s="917"/>
      <c r="G25" s="67">
        <f t="shared" ref="G25" si="33">(F24+F26)/2*$C25</f>
        <v>0</v>
      </c>
      <c r="H25" s="66"/>
      <c r="I25" s="67">
        <f t="shared" ref="I25" si="34">(H24+H26)/2*$C25</f>
        <v>0</v>
      </c>
      <c r="J25" s="59"/>
    </row>
    <row r="26" spans="1:10" x14ac:dyDescent="0.2">
      <c r="A26" s="68">
        <f t="shared" ref="A26" si="35">A24+1</f>
        <v>9</v>
      </c>
      <c r="B26" s="187">
        <f t="shared" ref="B26" si="36">B24+0.025</f>
        <v>376.7249999999998</v>
      </c>
      <c r="C26" s="62"/>
      <c r="D26" s="63"/>
      <c r="E26" s="64"/>
      <c r="F26" s="916"/>
      <c r="G26" s="64"/>
      <c r="H26" s="63"/>
      <c r="I26" s="64"/>
      <c r="J26" s="59"/>
    </row>
    <row r="27" spans="1:10" x14ac:dyDescent="0.2">
      <c r="A27" s="69"/>
      <c r="B27" s="188"/>
      <c r="C27" s="65">
        <f t="shared" ref="C27" si="37">(B28-B26)*1000</f>
        <v>24.999999999977263</v>
      </c>
      <c r="D27" s="66"/>
      <c r="E27" s="67">
        <f t="shared" ref="E27" si="38">(D26+D28)/2*$C27</f>
        <v>0</v>
      </c>
      <c r="F27" s="917"/>
      <c r="G27" s="67">
        <f t="shared" ref="G27" si="39">(F26+F28)/2*$C27</f>
        <v>0</v>
      </c>
      <c r="H27" s="66"/>
      <c r="I27" s="67">
        <f t="shared" ref="I27" si="40">(H26+H28)/2*$C27</f>
        <v>0</v>
      </c>
      <c r="J27" s="59"/>
    </row>
    <row r="28" spans="1:10" x14ac:dyDescent="0.2">
      <c r="A28" s="68">
        <f t="shared" ref="A28" si="41">A26+1</f>
        <v>10</v>
      </c>
      <c r="B28" s="187">
        <f t="shared" ref="B28" si="42">B26+0.025</f>
        <v>376.74999999999977</v>
      </c>
      <c r="C28" s="62"/>
      <c r="D28" s="63"/>
      <c r="E28" s="64"/>
      <c r="F28" s="916"/>
      <c r="G28" s="64"/>
      <c r="H28" s="63"/>
      <c r="I28" s="64"/>
      <c r="J28" s="59"/>
    </row>
    <row r="29" spans="1:10" x14ac:dyDescent="0.2">
      <c r="A29" s="69"/>
      <c r="B29" s="188"/>
      <c r="C29" s="65">
        <f t="shared" ref="C29" si="43">(B30-B28)*1000</f>
        <v>24.999999999977263</v>
      </c>
      <c r="D29" s="66"/>
      <c r="E29" s="67">
        <f t="shared" ref="E29" si="44">(D28+D30)/2*$C29</f>
        <v>0</v>
      </c>
      <c r="F29" s="917"/>
      <c r="G29" s="67">
        <f t="shared" ref="G29" si="45">(F28+F30)/2*$C29</f>
        <v>0</v>
      </c>
      <c r="H29" s="66"/>
      <c r="I29" s="67">
        <f t="shared" ref="I29" si="46">(H28+H30)/2*$C29</f>
        <v>0</v>
      </c>
      <c r="J29" s="59"/>
    </row>
    <row r="30" spans="1:10" x14ac:dyDescent="0.2">
      <c r="A30" s="68">
        <f t="shared" ref="A30" si="47">A28+1</f>
        <v>11</v>
      </c>
      <c r="B30" s="187">
        <f t="shared" ref="B30" si="48">B28+0.025</f>
        <v>376.77499999999975</v>
      </c>
      <c r="C30" s="62"/>
      <c r="D30" s="63"/>
      <c r="E30" s="64"/>
      <c r="F30" s="916"/>
      <c r="G30" s="64"/>
      <c r="H30" s="63"/>
      <c r="I30" s="64"/>
      <c r="J30" s="59"/>
    </row>
    <row r="31" spans="1:10" x14ac:dyDescent="0.2">
      <c r="A31" s="69"/>
      <c r="B31" s="188"/>
      <c r="C31" s="65">
        <f t="shared" ref="C31" si="49">(B32-B30)*1000</f>
        <v>24.999999999977263</v>
      </c>
      <c r="D31" s="66"/>
      <c r="E31" s="67">
        <f t="shared" ref="E31" si="50">(D30+D32)/2*$C31</f>
        <v>25.874999999976463</v>
      </c>
      <c r="F31" s="917"/>
      <c r="G31" s="67">
        <f t="shared" ref="G31" si="51">(F30+F32)/2*$C31</f>
        <v>27.749999999974758</v>
      </c>
      <c r="H31" s="66"/>
      <c r="I31" s="67">
        <f t="shared" ref="I31" si="52">(H30+H32)/2*$C31</f>
        <v>0</v>
      </c>
      <c r="J31" s="59"/>
    </row>
    <row r="32" spans="1:10" x14ac:dyDescent="0.2">
      <c r="A32" s="68">
        <f t="shared" ref="A32" si="53">A30+1</f>
        <v>12</v>
      </c>
      <c r="B32" s="187">
        <f t="shared" ref="B32" si="54">B30+0.025</f>
        <v>376.79999999999973</v>
      </c>
      <c r="C32" s="62"/>
      <c r="D32" s="63">
        <v>2.0699999999999998</v>
      </c>
      <c r="E32" s="64"/>
      <c r="F32" s="916">
        <f>0.53+0.42+0.48+0.35+0.44</f>
        <v>2.2199999999999998</v>
      </c>
      <c r="G32" s="64"/>
      <c r="H32" s="63"/>
      <c r="I32" s="64"/>
      <c r="J32" s="59"/>
    </row>
    <row r="33" spans="1:10" x14ac:dyDescent="0.2">
      <c r="A33" s="69"/>
      <c r="B33" s="188"/>
      <c r="C33" s="65">
        <f t="shared" ref="C33" si="55">(B34-B32)*1000</f>
        <v>24.999999999977263</v>
      </c>
      <c r="D33" s="66"/>
      <c r="E33" s="67">
        <f t="shared" ref="E33" si="56">(D32+D34)/2*$C33</f>
        <v>53.749999999951122</v>
      </c>
      <c r="F33" s="917"/>
      <c r="G33" s="67">
        <f t="shared" ref="G33" si="57">(F32+F34)/2*$C33</f>
        <v>49.124999999955321</v>
      </c>
      <c r="H33" s="66"/>
      <c r="I33" s="67">
        <f t="shared" ref="I33" si="58">(H32+H34)/2*$C33</f>
        <v>0</v>
      </c>
      <c r="J33" s="59"/>
    </row>
    <row r="34" spans="1:10" x14ac:dyDescent="0.2">
      <c r="A34" s="68">
        <f t="shared" ref="A34" si="59">A32+1</f>
        <v>13</v>
      </c>
      <c r="B34" s="187">
        <f t="shared" ref="B34" si="60">B32+0.025</f>
        <v>376.8249999999997</v>
      </c>
      <c r="C34" s="62"/>
      <c r="D34" s="63">
        <f>0.29+0.49+0.59+0.35+0.51</f>
        <v>2.2300000000000004</v>
      </c>
      <c r="E34" s="64"/>
      <c r="F34" s="916">
        <f>0.46+0.41+0.43+0.41</f>
        <v>1.71</v>
      </c>
      <c r="G34" s="64"/>
      <c r="H34" s="63"/>
      <c r="I34" s="64"/>
      <c r="J34" s="59"/>
    </row>
    <row r="35" spans="1:10" x14ac:dyDescent="0.2">
      <c r="A35" s="69"/>
      <c r="B35" s="188"/>
      <c r="C35" s="65">
        <f>(B36-B34)*1000</f>
        <v>24.999999999977263</v>
      </c>
      <c r="D35" s="66"/>
      <c r="E35" s="67">
        <f>(D34+D36)/2*$C35</f>
        <v>55.874999999949189</v>
      </c>
      <c r="F35" s="917"/>
      <c r="G35" s="67">
        <f>(F34+F36)/2*$C35</f>
        <v>43.124999999960778</v>
      </c>
      <c r="H35" s="66"/>
      <c r="I35" s="67">
        <f>(H34+H36)/2*$C35</f>
        <v>0</v>
      </c>
      <c r="J35" s="59"/>
    </row>
    <row r="36" spans="1:10" x14ac:dyDescent="0.2">
      <c r="A36" s="68">
        <f>A34+1</f>
        <v>14</v>
      </c>
      <c r="B36" s="187">
        <f t="shared" ref="B36" si="61">B34+0.025</f>
        <v>376.84999999999968</v>
      </c>
      <c r="C36" s="62"/>
      <c r="D36" s="63">
        <f>0.28+0.53+0.55+0.38+0.5</f>
        <v>2.2400000000000002</v>
      </c>
      <c r="E36" s="64"/>
      <c r="F36" s="916">
        <f>0.4+0.45+0.46+0.43</f>
        <v>1.74</v>
      </c>
      <c r="G36" s="64"/>
      <c r="H36" s="63"/>
      <c r="I36" s="64"/>
      <c r="J36" s="59"/>
    </row>
    <row r="37" spans="1:10" x14ac:dyDescent="0.2">
      <c r="A37" s="69"/>
      <c r="B37" s="188"/>
      <c r="C37" s="65">
        <f t="shared" ref="C37" si="62">(B38-B36)*1000</f>
        <v>24.999999999977263</v>
      </c>
      <c r="D37" s="66"/>
      <c r="E37" s="67">
        <f t="shared" ref="E37" si="63">(D36+D38)/2*$C37</f>
        <v>55.624999999949409</v>
      </c>
      <c r="F37" s="917"/>
      <c r="G37" s="67">
        <f t="shared" ref="G37" si="64">(F36+F38)/2*$C37</f>
        <v>41.999999999961808</v>
      </c>
      <c r="H37" s="66"/>
      <c r="I37" s="67">
        <f t="shared" ref="I37" si="65">(H36+H38)/2*$C37</f>
        <v>0</v>
      </c>
      <c r="J37" s="59"/>
    </row>
    <row r="38" spans="1:10" x14ac:dyDescent="0.2">
      <c r="A38" s="68">
        <f t="shared" ref="A38" si="66">A36+1</f>
        <v>15</v>
      </c>
      <c r="B38" s="187">
        <f t="shared" ref="B38" si="67">B36+0.025</f>
        <v>376.87499999999966</v>
      </c>
      <c r="C38" s="62"/>
      <c r="D38" s="63">
        <f>0.26+0.54+0.52+0.43+0.46</f>
        <v>2.21</v>
      </c>
      <c r="E38" s="64"/>
      <c r="F38" s="916">
        <f>0.42+0.44+0.42+0.34</f>
        <v>1.62</v>
      </c>
      <c r="G38" s="64"/>
      <c r="H38" s="63"/>
      <c r="I38" s="64"/>
      <c r="J38" s="59"/>
    </row>
    <row r="39" spans="1:10" x14ac:dyDescent="0.2">
      <c r="A39" s="69"/>
      <c r="B39" s="188"/>
      <c r="C39" s="65">
        <f t="shared" ref="C39" si="68">(B40-B38)*1000</f>
        <v>24.999999999977263</v>
      </c>
      <c r="D39" s="66"/>
      <c r="E39" s="67">
        <f t="shared" ref="E39" si="69">(D38+D40)/2*$C39</f>
        <v>49.49999999995498</v>
      </c>
      <c r="F39" s="917"/>
      <c r="G39" s="67">
        <f t="shared" ref="G39" si="70">(F38+F40)/2*$C39</f>
        <v>30.249999999972488</v>
      </c>
      <c r="H39" s="66"/>
      <c r="I39" s="67">
        <f t="shared" ref="I39" si="71">(H38+H40)/2*$C39</f>
        <v>0</v>
      </c>
      <c r="J39" s="59"/>
    </row>
    <row r="40" spans="1:10" x14ac:dyDescent="0.2">
      <c r="A40" s="68">
        <f t="shared" ref="A40" si="72">A38+1</f>
        <v>16</v>
      </c>
      <c r="B40" s="187">
        <f t="shared" ref="B40" si="73">B38+0.025</f>
        <v>376.89999999999964</v>
      </c>
      <c r="C40" s="62"/>
      <c r="D40" s="63">
        <f>0.23+0.51+0.47+0.26+0.28</f>
        <v>1.75</v>
      </c>
      <c r="E40" s="64"/>
      <c r="F40" s="916">
        <f>0.42+0.38</f>
        <v>0.8</v>
      </c>
      <c r="G40" s="64"/>
      <c r="H40" s="63"/>
      <c r="I40" s="64"/>
      <c r="J40" s="59"/>
    </row>
    <row r="41" spans="1:10" x14ac:dyDescent="0.2">
      <c r="A41" s="69"/>
      <c r="B41" s="188"/>
      <c r="C41" s="65">
        <f t="shared" ref="C41" si="74">(B42-B40)*1000</f>
        <v>24.999999999977263</v>
      </c>
      <c r="D41" s="66"/>
      <c r="E41" s="67">
        <f t="shared" ref="E41" si="75">(D40+D42)/2*$C41</f>
        <v>36.999999999966349</v>
      </c>
      <c r="F41" s="917"/>
      <c r="G41" s="67">
        <f t="shared" ref="G41" si="76">(F40+F42)/2*$C41</f>
        <v>9.9999999999909051</v>
      </c>
      <c r="H41" s="66"/>
      <c r="I41" s="67">
        <f t="shared" ref="I41" si="77">(H40+H42)/2*$C41</f>
        <v>0</v>
      </c>
      <c r="J41" s="59"/>
    </row>
    <row r="42" spans="1:10" x14ac:dyDescent="0.2">
      <c r="A42" s="68">
        <f t="shared" ref="A42" si="78">A40+1</f>
        <v>17</v>
      </c>
      <c r="B42" s="187">
        <f t="shared" ref="B42" si="79">B40+0.025</f>
        <v>376.92499999999961</v>
      </c>
      <c r="C42" s="62"/>
      <c r="D42" s="63">
        <f>0.24+0.28+0.24+0.21+0.24</f>
        <v>1.21</v>
      </c>
      <c r="E42" s="64"/>
      <c r="F42" s="916"/>
      <c r="G42" s="64"/>
      <c r="H42" s="63"/>
      <c r="I42" s="64"/>
      <c r="J42" s="59"/>
    </row>
    <row r="43" spans="1:10" x14ac:dyDescent="0.2">
      <c r="A43" s="69"/>
      <c r="B43" s="188"/>
      <c r="C43" s="65">
        <f t="shared" ref="C43" si="80">(B44-B42)*1000</f>
        <v>24.999999999977263</v>
      </c>
      <c r="D43" s="66"/>
      <c r="E43" s="67">
        <f t="shared" ref="E43" si="81">(D42+D44)/2*$C43</f>
        <v>29.999999999972715</v>
      </c>
      <c r="F43" s="917"/>
      <c r="G43" s="67">
        <f t="shared" ref="G43" si="82">(F42+F44)/2*$C43</f>
        <v>0</v>
      </c>
      <c r="H43" s="66"/>
      <c r="I43" s="67">
        <f t="shared" ref="I43" si="83">(H42+H44)/2*$C43</f>
        <v>0</v>
      </c>
      <c r="J43" s="59"/>
    </row>
    <row r="44" spans="1:10" x14ac:dyDescent="0.2">
      <c r="A44" s="68">
        <f t="shared" ref="A44" si="84">A42+1</f>
        <v>18</v>
      </c>
      <c r="B44" s="187">
        <f t="shared" ref="B44" si="85">B42+0.025</f>
        <v>376.94999999999959</v>
      </c>
      <c r="C44" s="62"/>
      <c r="D44" s="63">
        <f>0.25+0.27+0.21+0.21+0.25</f>
        <v>1.19</v>
      </c>
      <c r="E44" s="64"/>
      <c r="F44" s="916"/>
      <c r="G44" s="64"/>
      <c r="H44" s="63"/>
      <c r="I44" s="64"/>
      <c r="J44" s="59"/>
    </row>
    <row r="45" spans="1:10" x14ac:dyDescent="0.2">
      <c r="A45" s="69"/>
      <c r="B45" s="188"/>
      <c r="C45" s="65">
        <f t="shared" ref="C45" si="86">(B46-B44)*1000</f>
        <v>24.999999999977263</v>
      </c>
      <c r="D45" s="66"/>
      <c r="E45" s="67">
        <f t="shared" ref="E45" si="87">(D44+D46)/2*$C45</f>
        <v>29.37499999997328</v>
      </c>
      <c r="F45" s="917"/>
      <c r="G45" s="67">
        <f t="shared" ref="G45" si="88">(F44+F46)/2*$C45</f>
        <v>0</v>
      </c>
      <c r="H45" s="66"/>
      <c r="I45" s="67">
        <f t="shared" ref="I45" si="89">(H44+H46)/2*$C45</f>
        <v>0</v>
      </c>
      <c r="J45" s="59"/>
    </row>
    <row r="46" spans="1:10" x14ac:dyDescent="0.2">
      <c r="A46" s="68">
        <f t="shared" ref="A46" si="90">A44+1</f>
        <v>19</v>
      </c>
      <c r="B46" s="187">
        <f t="shared" ref="B46" si="91">B44+0.025</f>
        <v>376.97499999999957</v>
      </c>
      <c r="C46" s="62"/>
      <c r="D46" s="63">
        <f>0.24+0.26+0.21+0.2+0.25</f>
        <v>1.1599999999999999</v>
      </c>
      <c r="E46" s="64"/>
      <c r="F46" s="916"/>
      <c r="G46" s="64"/>
      <c r="H46" s="63"/>
      <c r="I46" s="64"/>
      <c r="J46" s="59"/>
    </row>
    <row r="47" spans="1:10" x14ac:dyDescent="0.2">
      <c r="A47" s="69"/>
      <c r="B47" s="188"/>
      <c r="C47" s="65">
        <f>(B48-B46)*1000</f>
        <v>24.999999999977263</v>
      </c>
      <c r="D47" s="66"/>
      <c r="E47" s="67">
        <f>(D46+D48)/2*$C47</f>
        <v>14.499999999986811</v>
      </c>
      <c r="F47" s="917"/>
      <c r="G47" s="67">
        <f>(F46+F48)/2*$C47</f>
        <v>10.999999999989997</v>
      </c>
      <c r="H47" s="66"/>
      <c r="I47" s="67">
        <f>(H46+H48)/2*$C47</f>
        <v>0</v>
      </c>
      <c r="J47" s="59"/>
    </row>
    <row r="48" spans="1:10" x14ac:dyDescent="0.2">
      <c r="A48" s="68">
        <f>A46+1</f>
        <v>20</v>
      </c>
      <c r="B48" s="187">
        <f t="shared" ref="B48" si="92">B46+0.025</f>
        <v>376.99999999999955</v>
      </c>
      <c r="C48" s="62"/>
      <c r="D48" s="63"/>
      <c r="E48" s="64"/>
      <c r="F48" s="916">
        <f>0.32+0.26+0.3</f>
        <v>0.88000000000000012</v>
      </c>
      <c r="G48" s="64"/>
      <c r="H48" s="63"/>
      <c r="I48" s="64"/>
      <c r="J48" s="59"/>
    </row>
    <row r="49" spans="1:27" x14ac:dyDescent="0.2">
      <c r="A49" s="69"/>
      <c r="B49" s="188"/>
      <c r="C49" s="65">
        <f t="shared" ref="C49" si="93">(B50-B48)*1000</f>
        <v>24.999999999977263</v>
      </c>
      <c r="D49" s="66"/>
      <c r="E49" s="67">
        <f t="shared" ref="E49" si="94">(D48+D50)/2*$C49</f>
        <v>11.249999999989766</v>
      </c>
      <c r="F49" s="917"/>
      <c r="G49" s="67">
        <f t="shared" ref="G49" si="95">(F48+F50)/2*$C49</f>
        <v>10.999999999989997</v>
      </c>
      <c r="H49" s="66"/>
      <c r="I49" s="67">
        <f t="shared" ref="I49" si="96">(H48+H50)/2*$C49</f>
        <v>0</v>
      </c>
    </row>
    <row r="50" spans="1:27" x14ac:dyDescent="0.2">
      <c r="A50" s="68">
        <f t="shared" ref="A50" si="97">A48+1</f>
        <v>21</v>
      </c>
      <c r="B50" s="187">
        <f t="shared" ref="B50" si="98">B48+0.025</f>
        <v>377.02499999999952</v>
      </c>
      <c r="C50" s="62"/>
      <c r="D50" s="63">
        <f>0.24+0.23+0.2+0.23</f>
        <v>0.89999999999999991</v>
      </c>
      <c r="E50" s="64"/>
      <c r="F50" s="916"/>
      <c r="G50" s="64"/>
      <c r="H50" s="63"/>
      <c r="I50" s="64"/>
    </row>
    <row r="51" spans="1:27" x14ac:dyDescent="0.2">
      <c r="A51" s="69"/>
      <c r="B51" s="188"/>
      <c r="C51" s="65">
        <f t="shared" ref="C51" si="99">(B52-B50)*1000</f>
        <v>24.999999999977263</v>
      </c>
      <c r="D51" s="66"/>
      <c r="E51" s="67">
        <f t="shared" ref="E51" si="100">(D50+D52)/2*$C51</f>
        <v>22.624999999979419</v>
      </c>
      <c r="F51" s="917"/>
      <c r="G51" s="67">
        <f t="shared" ref="G51" si="101">(F50+F52)/2*$C51</f>
        <v>7.1249999999935207</v>
      </c>
      <c r="H51" s="66"/>
      <c r="I51" s="67">
        <f t="shared" ref="I51" si="102">(H50+H52)/2*$C51</f>
        <v>0</v>
      </c>
    </row>
    <row r="52" spans="1:27" x14ac:dyDescent="0.2">
      <c r="A52" s="68">
        <f t="shared" ref="A52" si="103">A50+1</f>
        <v>22</v>
      </c>
      <c r="B52" s="187">
        <f t="shared" ref="B52" si="104">B50+0.025</f>
        <v>377.0499999999995</v>
      </c>
      <c r="C52" s="62"/>
      <c r="D52" s="63">
        <f>0.26+0.23+0.18+0.24</f>
        <v>0.90999999999999992</v>
      </c>
      <c r="E52" s="64"/>
      <c r="F52" s="916">
        <f>0.28+0.29</f>
        <v>0.57000000000000006</v>
      </c>
      <c r="G52" s="64"/>
      <c r="H52" s="63"/>
      <c r="I52" s="64"/>
    </row>
    <row r="53" spans="1:27" x14ac:dyDescent="0.2">
      <c r="A53" s="69"/>
      <c r="B53" s="188"/>
      <c r="C53" s="65">
        <f t="shared" ref="C53" si="105">(B54-B52)*1000</f>
        <v>24.999999999977263</v>
      </c>
      <c r="D53" s="66"/>
      <c r="E53" s="67">
        <f t="shared" ref="E53" si="106">(D52+D54)/2*$C53</f>
        <v>22.749999999979305</v>
      </c>
      <c r="F53" s="917"/>
      <c r="G53" s="67">
        <f t="shared" ref="G53" si="107">(F52+F54)/2*$C53</f>
        <v>7.1249999999935207</v>
      </c>
      <c r="H53" s="66"/>
      <c r="I53" s="67">
        <f t="shared" ref="I53" si="108">(H52+H54)/2*$C53</f>
        <v>0</v>
      </c>
      <c r="K53" s="75"/>
      <c r="L53" s="76"/>
      <c r="M53" s="73"/>
      <c r="N53" s="74"/>
    </row>
    <row r="54" spans="1:27" x14ac:dyDescent="0.2">
      <c r="A54" s="68">
        <f t="shared" ref="A54" si="109">A52+1</f>
        <v>23</v>
      </c>
      <c r="B54" s="187">
        <f t="shared" ref="B54" si="110">B52+0.025</f>
        <v>377.07499999999948</v>
      </c>
      <c r="C54" s="62"/>
      <c r="D54" s="63">
        <f>0.26+0.21+0.19+0.25</f>
        <v>0.90999999999999992</v>
      </c>
      <c r="E54" s="64"/>
      <c r="F54" s="916"/>
      <c r="G54" s="64"/>
      <c r="H54" s="63"/>
      <c r="I54" s="64"/>
      <c r="L54" s="73"/>
      <c r="M54" s="73"/>
      <c r="N54" s="74"/>
      <c r="O54" s="74"/>
      <c r="P54" s="74"/>
      <c r="T54" s="74"/>
    </row>
    <row r="55" spans="1:27" x14ac:dyDescent="0.2">
      <c r="A55" s="69"/>
      <c r="B55" s="188"/>
      <c r="C55" s="65">
        <f t="shared" ref="C55" si="111">(B56-B54)*1000</f>
        <v>24.999999999977263</v>
      </c>
      <c r="D55" s="66"/>
      <c r="E55" s="67">
        <f t="shared" ref="E55" si="112">(D54+D56)/2*$C55</f>
        <v>23.249999999978854</v>
      </c>
      <c r="F55" s="917"/>
      <c r="G55" s="67">
        <f t="shared" ref="G55" si="113">(F54+F56)/2*$C55</f>
        <v>0</v>
      </c>
      <c r="H55" s="66"/>
      <c r="I55" s="67">
        <f t="shared" ref="I55" si="114">(H54+H56)/2*$C55</f>
        <v>0</v>
      </c>
      <c r="L55" s="73"/>
      <c r="M55" s="73"/>
      <c r="N55" s="73"/>
      <c r="O55" s="73"/>
      <c r="P55" s="73"/>
      <c r="T55" s="73"/>
    </row>
    <row r="56" spans="1:27" x14ac:dyDescent="0.2">
      <c r="A56" s="68">
        <f t="shared" ref="A56" si="115">A54+1</f>
        <v>24</v>
      </c>
      <c r="B56" s="187">
        <f t="shared" ref="B56" si="116">B54+0.025</f>
        <v>377.09999999999945</v>
      </c>
      <c r="C56" s="62"/>
      <c r="D56" s="63">
        <f>0.28+0.22+0.2+0.25</f>
        <v>0.95</v>
      </c>
      <c r="E56" s="64"/>
      <c r="F56" s="916"/>
      <c r="G56" s="64"/>
      <c r="H56" s="63"/>
      <c r="I56" s="64"/>
      <c r="L56" s="73"/>
      <c r="M56" s="73"/>
      <c r="N56" s="73"/>
      <c r="O56" s="73"/>
      <c r="P56" s="73"/>
      <c r="T56" s="73"/>
    </row>
    <row r="57" spans="1:27" x14ac:dyDescent="0.2">
      <c r="A57" s="69"/>
      <c r="B57" s="188"/>
      <c r="C57" s="65">
        <f t="shared" ref="C57" si="117">(B58-B56)*1000</f>
        <v>24.999999999977263</v>
      </c>
      <c r="D57" s="66"/>
      <c r="E57" s="67">
        <f t="shared" ref="E57" si="118">(D56+D58)/2*$C57</f>
        <v>29.874999999972825</v>
      </c>
      <c r="F57" s="917"/>
      <c r="G57" s="67">
        <f t="shared" ref="G57" si="119">(F56+F58)/2*$C57</f>
        <v>21.874999999980105</v>
      </c>
      <c r="H57" s="66"/>
      <c r="I57" s="67">
        <f t="shared" ref="I57" si="120">(H56+H58)/2*$C57</f>
        <v>0</v>
      </c>
    </row>
    <row r="58" spans="1:27" x14ac:dyDescent="0.2">
      <c r="A58" s="68">
        <f t="shared" ref="A58" si="121">A56+1</f>
        <v>25</v>
      </c>
      <c r="B58" s="187">
        <f t="shared" ref="B58" si="122">B56+0.025</f>
        <v>377.12499999999943</v>
      </c>
      <c r="C58" s="62"/>
      <c r="D58" s="63">
        <f>0.3+0.23+0.45+0.46</f>
        <v>1.44</v>
      </c>
      <c r="E58" s="64"/>
      <c r="F58" s="916">
        <f>0.57+0.62+0.25+0.31</f>
        <v>1.75</v>
      </c>
      <c r="G58" s="64"/>
      <c r="H58" s="63"/>
      <c r="I58" s="64"/>
      <c r="J58" s="190"/>
      <c r="K58" s="190"/>
      <c r="L58" s="191"/>
      <c r="M58" s="190"/>
      <c r="N58" s="190"/>
      <c r="O58" s="190"/>
      <c r="P58" s="192"/>
      <c r="Q58" s="190"/>
      <c r="R58" s="190"/>
      <c r="S58" s="190"/>
      <c r="T58" s="191"/>
      <c r="U58" s="190"/>
      <c r="V58" s="190"/>
      <c r="W58" s="190"/>
      <c r="X58" s="193"/>
      <c r="Y58" s="193"/>
      <c r="Z58" s="194"/>
      <c r="AA58" s="195"/>
    </row>
    <row r="59" spans="1:27" x14ac:dyDescent="0.2">
      <c r="A59" s="69"/>
      <c r="B59" s="188"/>
      <c r="C59" s="65">
        <f>(B60-B58)*1000</f>
        <v>24.999999999977263</v>
      </c>
      <c r="D59" s="66"/>
      <c r="E59" s="67">
        <f>(D58+D60)/2*$C59</f>
        <v>17.999999999983629</v>
      </c>
      <c r="F59" s="917"/>
      <c r="G59" s="67">
        <f>(F58+F60)/2*$C59</f>
        <v>24.74999999997749</v>
      </c>
      <c r="H59" s="66"/>
      <c r="I59" s="67">
        <f>(H58+H60)/2*$C59</f>
        <v>0</v>
      </c>
      <c r="J59" s="190"/>
      <c r="K59" s="190"/>
      <c r="L59" s="191"/>
      <c r="M59" s="190"/>
      <c r="N59" s="190"/>
      <c r="O59" s="190"/>
      <c r="P59" s="192"/>
      <c r="Q59" s="190"/>
      <c r="R59" s="190"/>
      <c r="S59" s="190"/>
      <c r="T59" s="191"/>
      <c r="U59" s="190"/>
      <c r="V59" s="190"/>
      <c r="W59" s="190"/>
      <c r="X59" s="193"/>
      <c r="Y59" s="193"/>
      <c r="Z59" s="194"/>
      <c r="AA59" s="195"/>
    </row>
    <row r="60" spans="1:27" x14ac:dyDescent="0.2">
      <c r="A60" s="68">
        <f>A58+1</f>
        <v>26</v>
      </c>
      <c r="B60" s="187">
        <f t="shared" ref="B60" si="123">B58+0.025</f>
        <v>377.14999999999941</v>
      </c>
      <c r="C60" s="62"/>
      <c r="D60" s="63"/>
      <c r="E60" s="64"/>
      <c r="F60" s="916">
        <f>0.23</f>
        <v>0.23</v>
      </c>
      <c r="G60" s="64"/>
      <c r="H60" s="63"/>
      <c r="I60" s="64"/>
    </row>
    <row r="61" spans="1:27" x14ac:dyDescent="0.2">
      <c r="A61" s="69"/>
      <c r="B61" s="188"/>
      <c r="C61" s="65">
        <f>(B62-B60)*1000</f>
        <v>35.000000000593445</v>
      </c>
      <c r="D61" s="66"/>
      <c r="E61" s="67">
        <f>(D60+D62)/2*$C61</f>
        <v>0</v>
      </c>
      <c r="F61" s="917"/>
      <c r="G61" s="67">
        <f>(F60+F62)/2*$C61</f>
        <v>4.0250000000682462</v>
      </c>
      <c r="H61" s="66"/>
      <c r="I61" s="67">
        <f>(H60+H62)/2*$C61</f>
        <v>0</v>
      </c>
    </row>
    <row r="62" spans="1:27" ht="13.5" thickBot="1" x14ac:dyDescent="0.25">
      <c r="A62" s="68" t="s">
        <v>12</v>
      </c>
      <c r="B62" s="187">
        <v>377.185</v>
      </c>
      <c r="C62" s="62"/>
      <c r="D62" s="63"/>
      <c r="E62" s="64"/>
      <c r="F62" s="916"/>
      <c r="G62" s="64"/>
      <c r="H62" s="63"/>
      <c r="I62" s="64"/>
    </row>
    <row r="63" spans="1:27" ht="15.75" thickBot="1" x14ac:dyDescent="0.3">
      <c r="A63" s="70" t="s">
        <v>31</v>
      </c>
      <c r="B63" s="71"/>
      <c r="C63" s="72"/>
      <c r="D63" s="885">
        <f>ROUND(SUM(E11:E62),2)</f>
        <v>479.25</v>
      </c>
      <c r="E63" s="886"/>
      <c r="F63" s="885">
        <f>ROUND(SUM(G11:G62),2)</f>
        <v>289.14999999999998</v>
      </c>
      <c r="G63" s="886"/>
      <c r="H63" s="885">
        <f>ROUND(SUM(I11:I62),2)</f>
        <v>0</v>
      </c>
      <c r="I63" s="886"/>
    </row>
    <row r="66" spans="1:9" ht="14.25" x14ac:dyDescent="0.2">
      <c r="A66" s="189" t="s">
        <v>340</v>
      </c>
      <c r="D66" s="74"/>
      <c r="E66" s="74"/>
      <c r="F66" s="918"/>
      <c r="G66" s="74"/>
      <c r="H66" s="637">
        <f>D63</f>
        <v>479.25</v>
      </c>
      <c r="I66" s="77" t="s">
        <v>18</v>
      </c>
    </row>
    <row r="67" spans="1:9" ht="14.25" x14ac:dyDescent="0.2">
      <c r="A67" s="189" t="s">
        <v>79</v>
      </c>
      <c r="D67" s="74"/>
      <c r="E67" s="74"/>
      <c r="F67" s="918"/>
      <c r="G67" s="74"/>
      <c r="H67" s="637">
        <f>F63</f>
        <v>289.14999999999998</v>
      </c>
      <c r="I67" s="77" t="s">
        <v>18</v>
      </c>
    </row>
    <row r="68" spans="1:9" ht="14.25" x14ac:dyDescent="0.2">
      <c r="A68" s="189" t="s">
        <v>80</v>
      </c>
      <c r="E68" s="74"/>
      <c r="G68" s="74"/>
      <c r="H68" s="637">
        <f>H63</f>
        <v>0</v>
      </c>
      <c r="I68" s="77" t="s">
        <v>18</v>
      </c>
    </row>
  </sheetData>
  <mergeCells count="7">
    <mergeCell ref="D5:E6"/>
    <mergeCell ref="D63:E63"/>
    <mergeCell ref="F63:G63"/>
    <mergeCell ref="H63:I63"/>
    <mergeCell ref="H3:I3"/>
    <mergeCell ref="F5:G6"/>
    <mergeCell ref="H5:I6"/>
  </mergeCells>
  <pageMargins left="0.39370078740157483" right="0.39370078740157483" top="0.39370078740157483" bottom="0.3937007874015748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H47"/>
  <sheetViews>
    <sheetView view="pageBreakPreview" zoomScale="70" zoomScaleNormal="85" zoomScaleSheetLayoutView="70" workbookViewId="0">
      <selection activeCell="B21" sqref="B21"/>
    </sheetView>
  </sheetViews>
  <sheetFormatPr defaultRowHeight="15" x14ac:dyDescent="0.25"/>
  <cols>
    <col min="1" max="1" width="20" style="196" customWidth="1"/>
    <col min="2" max="2" width="8.28515625" style="196" customWidth="1"/>
    <col min="3" max="5" width="10.28515625" style="196" customWidth="1"/>
    <col min="6" max="6" width="45.85546875" style="908" customWidth="1"/>
    <col min="7" max="7" width="10" style="196" customWidth="1"/>
    <col min="8" max="9" width="10.140625" style="196" customWidth="1"/>
    <col min="10" max="10" width="10.140625" style="390" customWidth="1"/>
    <col min="11" max="17" width="10.140625" style="196" customWidth="1"/>
    <col min="18" max="18" width="10.140625" style="390" customWidth="1"/>
    <col min="19" max="19" width="12.140625" style="196" customWidth="1"/>
    <col min="20" max="21" width="12.28515625" style="196" customWidth="1"/>
    <col min="22" max="23" width="12.28515625" style="390" customWidth="1"/>
    <col min="24" max="28" width="12.42578125" style="390" customWidth="1"/>
    <col min="29" max="29" width="10.7109375" style="196" customWidth="1"/>
    <col min="30" max="31" width="11" style="196" customWidth="1"/>
    <col min="32" max="33" width="11.42578125" style="196" customWidth="1"/>
    <col min="34" max="34" width="9.7109375" style="196" customWidth="1"/>
    <col min="35" max="16384" width="9.140625" style="196"/>
  </cols>
  <sheetData>
    <row r="1" spans="1:34" ht="15.75" x14ac:dyDescent="0.25">
      <c r="A1" s="438" t="str">
        <f>svršek_REKAPITULACE!A1</f>
        <v>Prodloužení podchodu a zajištění bezbariérového přístupu na nástupiště v žst. Český Brod</v>
      </c>
    </row>
    <row r="2" spans="1:34" s="390" customFormat="1" x14ac:dyDescent="0.25">
      <c r="A2" s="439" t="str">
        <f>svršek_REKAPITULACE!A2</f>
        <v>SO 2111 Železniční svršek</v>
      </c>
      <c r="F2" s="908"/>
      <c r="AD2" s="887">
        <v>7</v>
      </c>
      <c r="AE2" s="887"/>
    </row>
    <row r="3" spans="1:34" ht="15.75" thickBot="1" x14ac:dyDescent="0.3">
      <c r="A3" s="211" t="s">
        <v>81</v>
      </c>
      <c r="U3" s="212"/>
      <c r="V3" s="212"/>
      <c r="W3" s="212"/>
      <c r="X3" s="212"/>
      <c r="Y3" s="212"/>
      <c r="Z3" s="212"/>
      <c r="AA3" s="212"/>
      <c r="AB3" s="212"/>
      <c r="AC3" s="212"/>
      <c r="AG3" s="213">
        <v>5</v>
      </c>
    </row>
    <row r="4" spans="1:34" ht="16.5" thickTop="1" thickBot="1" x14ac:dyDescent="0.3">
      <c r="A4" s="891"/>
      <c r="B4" s="891"/>
      <c r="C4" s="891"/>
      <c r="D4" s="278"/>
      <c r="E4" s="278"/>
      <c r="F4" s="909"/>
      <c r="H4" s="895" t="s">
        <v>82</v>
      </c>
      <c r="I4" s="896"/>
      <c r="J4" s="896"/>
      <c r="K4" s="284"/>
      <c r="L4" s="285"/>
      <c r="M4" s="285"/>
      <c r="N4" s="285"/>
      <c r="R4" s="895" t="s">
        <v>206</v>
      </c>
      <c r="S4" s="896"/>
      <c r="T4" s="897"/>
    </row>
    <row r="5" spans="1:34" ht="65.25" thickTop="1" thickBot="1" x14ac:dyDescent="0.3">
      <c r="A5" s="214" t="s">
        <v>83</v>
      </c>
      <c r="B5" s="215" t="s">
        <v>1</v>
      </c>
      <c r="C5" s="215" t="s">
        <v>14</v>
      </c>
      <c r="D5" s="215" t="s">
        <v>15</v>
      </c>
      <c r="E5" s="215" t="s">
        <v>4</v>
      </c>
      <c r="F5" s="215" t="s">
        <v>84</v>
      </c>
      <c r="G5" s="216" t="s">
        <v>85</v>
      </c>
      <c r="H5" s="217" t="s">
        <v>86</v>
      </c>
      <c r="I5" s="218" t="s">
        <v>181</v>
      </c>
      <c r="J5" s="219" t="s">
        <v>177</v>
      </c>
      <c r="K5" s="220" t="s">
        <v>87</v>
      </c>
      <c r="L5" s="221" t="s">
        <v>88</v>
      </c>
      <c r="M5" s="217" t="s">
        <v>89</v>
      </c>
      <c r="N5" s="222" t="s">
        <v>90</v>
      </c>
      <c r="O5" s="217" t="s">
        <v>91</v>
      </c>
      <c r="P5" s="223" t="s">
        <v>92</v>
      </c>
      <c r="R5" s="525" t="s">
        <v>4</v>
      </c>
      <c r="S5" s="220" t="s">
        <v>87</v>
      </c>
      <c r="T5" s="221" t="s">
        <v>88</v>
      </c>
      <c r="AE5" s="224" t="s">
        <v>64</v>
      </c>
    </row>
    <row r="6" spans="1:34" ht="15.75" thickTop="1" x14ac:dyDescent="0.25">
      <c r="A6" s="477"/>
      <c r="B6" s="478"/>
      <c r="C6" s="491"/>
      <c r="D6" s="491"/>
      <c r="E6" s="491"/>
      <c r="F6" s="491"/>
      <c r="G6" s="479"/>
      <c r="H6" s="480"/>
      <c r="I6" s="488"/>
      <c r="J6" s="478"/>
      <c r="K6" s="492"/>
      <c r="L6" s="493"/>
      <c r="M6" s="480"/>
      <c r="N6" s="494"/>
      <c r="O6" s="495"/>
      <c r="P6" s="496"/>
      <c r="R6" s="526"/>
      <c r="S6" s="492"/>
      <c r="T6" s="493"/>
      <c r="AE6" s="232"/>
    </row>
    <row r="7" spans="1:34" s="390" customFormat="1" x14ac:dyDescent="0.25">
      <c r="A7" s="489" t="s">
        <v>175</v>
      </c>
      <c r="B7" s="204">
        <v>8</v>
      </c>
      <c r="C7" s="280">
        <v>376.42</v>
      </c>
      <c r="D7" s="225">
        <v>377.053</v>
      </c>
      <c r="E7" s="524">
        <f>(D7-C7)*1000</f>
        <v>632.99999999998136</v>
      </c>
      <c r="F7" s="225" t="s">
        <v>176</v>
      </c>
      <c r="G7" s="226">
        <v>1521</v>
      </c>
      <c r="H7" s="227">
        <f>84/2</f>
        <v>42</v>
      </c>
      <c r="I7" s="228"/>
      <c r="J7" s="204">
        <f>1182/2</f>
        <v>591</v>
      </c>
      <c r="K7" s="273"/>
      <c r="L7" s="274">
        <v>4.6470000000000002</v>
      </c>
      <c r="M7" s="276">
        <f>H7+J7</f>
        <v>633</v>
      </c>
      <c r="N7" s="277">
        <f>I7</f>
        <v>0</v>
      </c>
      <c r="O7" s="230">
        <f>100*(I7)/(H7+I7+J7)</f>
        <v>0</v>
      </c>
      <c r="P7" s="231">
        <f>100*(H7+J7)/(H7+I7+J7)</f>
        <v>100</v>
      </c>
      <c r="R7" s="527">
        <v>127</v>
      </c>
      <c r="S7" s="273"/>
      <c r="T7" s="274">
        <f>(R7/E7)*L7</f>
        <v>0.93233649289102283</v>
      </c>
      <c r="AE7" s="232">
        <f t="shared" ref="AE7:AE9" si="0">O7+P7</f>
        <v>100</v>
      </c>
    </row>
    <row r="8" spans="1:34" s="390" customFormat="1" x14ac:dyDescent="0.25">
      <c r="A8" s="489" t="s">
        <v>178</v>
      </c>
      <c r="B8" s="204">
        <v>10</v>
      </c>
      <c r="C8" s="280">
        <v>376.56</v>
      </c>
      <c r="D8" s="225">
        <v>377.02</v>
      </c>
      <c r="E8" s="524">
        <f>(D8-C8)*1000</f>
        <v>459.99999999997954</v>
      </c>
      <c r="F8" s="225" t="s">
        <v>179</v>
      </c>
      <c r="G8" s="226">
        <v>1498</v>
      </c>
      <c r="H8" s="227">
        <f>124/2</f>
        <v>62</v>
      </c>
      <c r="I8" s="228"/>
      <c r="J8" s="204">
        <f>796/2</f>
        <v>398</v>
      </c>
      <c r="K8" s="273"/>
      <c r="L8" s="274">
        <v>3.9380000000000002</v>
      </c>
      <c r="M8" s="276">
        <f>H8+J8</f>
        <v>460</v>
      </c>
      <c r="N8" s="277">
        <f t="shared" ref="N8:N9" si="1">I8</f>
        <v>0</v>
      </c>
      <c r="O8" s="230">
        <f t="shared" ref="O8:O9" si="2">100*(I8)/(H8+I8+J8)</f>
        <v>0</v>
      </c>
      <c r="P8" s="231">
        <f t="shared" ref="P8:P9" si="3">100*(H8+J8)/(H8+I8+J8)</f>
        <v>100</v>
      </c>
      <c r="R8" s="527">
        <v>94</v>
      </c>
      <c r="S8" s="273"/>
      <c r="T8" s="274">
        <f t="shared" ref="T8:T9" si="4">(R8/E8)*L8</f>
        <v>0.80472173913047063</v>
      </c>
      <c r="AE8" s="232">
        <f t="shared" si="0"/>
        <v>100</v>
      </c>
    </row>
    <row r="9" spans="1:34" s="390" customFormat="1" x14ac:dyDescent="0.25">
      <c r="A9" s="489" t="s">
        <v>180</v>
      </c>
      <c r="B9" s="204">
        <v>12</v>
      </c>
      <c r="C9" s="225">
        <v>376.97699999999998</v>
      </c>
      <c r="D9" s="225">
        <v>377.06799999999998</v>
      </c>
      <c r="E9" s="524">
        <f>(D9-C9)*1000</f>
        <v>91.000000000008185</v>
      </c>
      <c r="F9" s="225" t="s">
        <v>182</v>
      </c>
      <c r="G9" s="226">
        <v>396</v>
      </c>
      <c r="H9" s="227">
        <f>56/2</f>
        <v>28</v>
      </c>
      <c r="I9" s="228">
        <f>126/2</f>
        <v>63</v>
      </c>
      <c r="J9" s="204"/>
      <c r="K9" s="273">
        <v>5.3090000000000002</v>
      </c>
      <c r="L9" s="274">
        <v>0.155</v>
      </c>
      <c r="M9" s="276">
        <f>H9+J9</f>
        <v>28</v>
      </c>
      <c r="N9" s="277">
        <f t="shared" si="1"/>
        <v>63</v>
      </c>
      <c r="O9" s="230">
        <f t="shared" si="2"/>
        <v>69.230769230769226</v>
      </c>
      <c r="P9" s="231">
        <f t="shared" si="3"/>
        <v>30.76923076923077</v>
      </c>
      <c r="R9" s="527">
        <v>91</v>
      </c>
      <c r="S9" s="273">
        <v>5.3090000000000002</v>
      </c>
      <c r="T9" s="274">
        <f t="shared" si="4"/>
        <v>0.15499999999998607</v>
      </c>
      <c r="AE9" s="232">
        <f t="shared" si="0"/>
        <v>100</v>
      </c>
    </row>
    <row r="10" spans="1:34" s="390" customFormat="1" x14ac:dyDescent="0.25">
      <c r="A10" s="489"/>
      <c r="B10" s="204"/>
      <c r="C10" s="225"/>
      <c r="D10" s="225"/>
      <c r="E10" s="524"/>
      <c r="F10" s="225"/>
      <c r="G10" s="226"/>
      <c r="H10" s="227"/>
      <c r="I10" s="228"/>
      <c r="J10" s="204"/>
      <c r="K10" s="273"/>
      <c r="L10" s="274"/>
      <c r="M10" s="275"/>
      <c r="N10" s="229"/>
      <c r="O10" s="230"/>
      <c r="P10" s="231"/>
      <c r="R10" s="527"/>
      <c r="S10" s="273"/>
      <c r="T10" s="274"/>
      <c r="AE10" s="232"/>
    </row>
    <row r="11" spans="1:34" s="390" customFormat="1" x14ac:dyDescent="0.25">
      <c r="A11" s="489" t="s">
        <v>183</v>
      </c>
      <c r="B11" s="204"/>
      <c r="C11" s="280">
        <v>377.12</v>
      </c>
      <c r="D11" s="225">
        <v>377.12400000000002</v>
      </c>
      <c r="E11" s="524">
        <f>(D11-C11)*1000</f>
        <v>4.0000000000190994</v>
      </c>
      <c r="F11" s="225" t="s">
        <v>184</v>
      </c>
      <c r="G11" s="226">
        <v>0</v>
      </c>
      <c r="H11" s="227">
        <f>8/2</f>
        <v>4</v>
      </c>
      <c r="I11" s="228"/>
      <c r="J11" s="204"/>
      <c r="K11" s="273"/>
      <c r="L11" s="274"/>
      <c r="M11" s="276">
        <f>H11+J11</f>
        <v>4</v>
      </c>
      <c r="N11" s="277">
        <f>I11</f>
        <v>0</v>
      </c>
      <c r="O11" s="230">
        <f>100*(I11)/(H11+I11+J11)</f>
        <v>0</v>
      </c>
      <c r="P11" s="231">
        <f>100*(H11+J11)/(H11+I11+J11)</f>
        <v>100</v>
      </c>
      <c r="R11" s="527">
        <v>4</v>
      </c>
      <c r="S11" s="273"/>
      <c r="T11" s="274"/>
      <c r="AE11" s="232">
        <f t="shared" ref="AE11" si="5">O11+P11</f>
        <v>100</v>
      </c>
    </row>
    <row r="12" spans="1:34" ht="15.75" thickBot="1" x14ac:dyDescent="0.3">
      <c r="A12" s="490"/>
      <c r="B12" s="233"/>
      <c r="C12" s="233"/>
      <c r="D12" s="233"/>
      <c r="E12" s="233"/>
      <c r="F12" s="467"/>
      <c r="G12" s="234"/>
      <c r="H12" s="235"/>
      <c r="I12" s="236"/>
      <c r="J12" s="233"/>
      <c r="K12" s="238"/>
      <c r="L12" s="237"/>
      <c r="M12" s="235"/>
      <c r="N12" s="239"/>
      <c r="O12" s="240"/>
      <c r="P12" s="241"/>
      <c r="Q12" s="208"/>
      <c r="R12" s="235"/>
      <c r="S12" s="238"/>
      <c r="T12" s="237"/>
      <c r="U12" s="208"/>
      <c r="V12" s="208"/>
      <c r="W12" s="208"/>
      <c r="X12" s="208"/>
      <c r="Y12" s="208"/>
      <c r="Z12" s="208"/>
      <c r="AA12" s="208"/>
      <c r="AB12" s="208"/>
      <c r="AD12" s="208"/>
      <c r="AE12" s="232"/>
    </row>
    <row r="13" spans="1:34" ht="16.5" thickTop="1" thickBot="1" x14ac:dyDescent="0.3">
      <c r="A13" s="242"/>
      <c r="B13" s="243"/>
      <c r="C13" s="244"/>
      <c r="D13" s="244"/>
      <c r="E13" s="244"/>
      <c r="F13" s="910"/>
      <c r="G13" s="245"/>
      <c r="H13" s="246">
        <f t="shared" ref="H13:N13" si="6">SUM(H6:H12)</f>
        <v>136</v>
      </c>
      <c r="I13" s="247">
        <f t="shared" si="6"/>
        <v>63</v>
      </c>
      <c r="J13" s="248">
        <f t="shared" si="6"/>
        <v>989</v>
      </c>
      <c r="K13" s="249">
        <f t="shared" si="6"/>
        <v>5.3090000000000002</v>
      </c>
      <c r="L13" s="250">
        <f t="shared" si="6"/>
        <v>8.74</v>
      </c>
      <c r="M13" s="251">
        <f t="shared" si="6"/>
        <v>1125</v>
      </c>
      <c r="N13" s="252">
        <f t="shared" si="6"/>
        <v>63</v>
      </c>
      <c r="O13" s="253">
        <f>100*(I13)/(H13+I13+J13)</f>
        <v>5.3030303030303028</v>
      </c>
      <c r="P13" s="254">
        <f>100*(H13+J13)/(H13+I13+J13)</f>
        <v>94.696969696969703</v>
      </c>
      <c r="Q13" s="208"/>
      <c r="R13" s="208"/>
      <c r="S13" s="249">
        <f>SUM(S6:S12)</f>
        <v>5.3090000000000002</v>
      </c>
      <c r="T13" s="250">
        <f>SUM(T6:T12)</f>
        <v>1.8920582320214794</v>
      </c>
      <c r="U13" s="208"/>
      <c r="V13" s="208"/>
      <c r="W13" s="208"/>
      <c r="X13" s="208"/>
      <c r="Y13" s="208"/>
      <c r="Z13" s="208"/>
      <c r="AA13" s="208"/>
      <c r="AB13" s="208"/>
      <c r="AD13" s="208"/>
      <c r="AE13" s="232">
        <f>O13+P13</f>
        <v>100</v>
      </c>
    </row>
    <row r="14" spans="1:34" ht="15.75" thickTop="1" x14ac:dyDescent="0.25">
      <c r="A14" s="255"/>
      <c r="B14" s="255"/>
      <c r="C14" s="256"/>
      <c r="D14" s="256"/>
      <c r="E14" s="256"/>
      <c r="F14" s="911"/>
      <c r="G14" s="208"/>
      <c r="H14" s="208"/>
      <c r="I14" s="255"/>
      <c r="J14" s="394"/>
      <c r="K14" s="255"/>
      <c r="L14" s="208"/>
      <c r="M14" s="208"/>
      <c r="N14" s="208"/>
      <c r="O14" s="208"/>
      <c r="P14" s="207"/>
      <c r="Q14" s="207"/>
      <c r="R14" s="443"/>
      <c r="S14" s="207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57"/>
    </row>
    <row r="15" spans="1:34" ht="15.75" thickBot="1" x14ac:dyDescent="0.3">
      <c r="A15" s="255"/>
      <c r="B15" s="258"/>
      <c r="H15" s="255"/>
      <c r="I15" s="255"/>
      <c r="J15" s="394"/>
      <c r="K15" s="255"/>
      <c r="L15" s="255"/>
      <c r="M15" s="255"/>
      <c r="N15" s="208"/>
      <c r="O15" s="208"/>
      <c r="P15" s="208"/>
      <c r="Q15" s="208"/>
      <c r="R15" s="208"/>
      <c r="S15" s="208"/>
      <c r="T15" s="208"/>
      <c r="U15" s="255"/>
      <c r="V15" s="394"/>
      <c r="W15" s="394"/>
      <c r="X15" s="394"/>
      <c r="Y15" s="394"/>
      <c r="Z15" s="394"/>
      <c r="AA15" s="394"/>
      <c r="AB15" s="394"/>
      <c r="AC15" s="255"/>
      <c r="AD15" s="207"/>
      <c r="AE15" s="208"/>
      <c r="AF15" s="208"/>
      <c r="AG15" s="208"/>
      <c r="AH15" s="208"/>
    </row>
    <row r="16" spans="1:34" ht="16.5" thickTop="1" thickBot="1" x14ac:dyDescent="0.3">
      <c r="A16" s="891"/>
      <c r="B16" s="891"/>
      <c r="C16" s="891"/>
      <c r="D16" s="278"/>
      <c r="E16" s="278"/>
      <c r="F16" s="909"/>
      <c r="H16" s="895" t="s">
        <v>93</v>
      </c>
      <c r="I16" s="896"/>
      <c r="J16" s="896"/>
      <c r="K16" s="896"/>
      <c r="L16" s="896"/>
      <c r="M16" s="896"/>
      <c r="N16" s="896"/>
      <c r="O16" s="896"/>
      <c r="P16" s="284"/>
      <c r="Q16" s="285"/>
      <c r="R16" s="458"/>
      <c r="S16" s="895" t="s">
        <v>206</v>
      </c>
      <c r="T16" s="896"/>
      <c r="U16" s="896"/>
      <c r="V16" s="896"/>
      <c r="W16" s="897"/>
      <c r="Y16" s="458"/>
      <c r="Z16" s="458"/>
      <c r="AA16" s="458"/>
      <c r="AB16" s="458"/>
    </row>
    <row r="17" spans="1:34" ht="31.5" thickTop="1" thickBot="1" x14ac:dyDescent="0.3">
      <c r="A17" s="214" t="s">
        <v>83</v>
      </c>
      <c r="B17" s="215" t="s">
        <v>1</v>
      </c>
      <c r="C17" s="215" t="s">
        <v>14</v>
      </c>
      <c r="D17" s="215" t="s">
        <v>15</v>
      </c>
      <c r="E17" s="215" t="s">
        <v>4</v>
      </c>
      <c r="F17" s="215" t="s">
        <v>84</v>
      </c>
      <c r="G17" s="216" t="s">
        <v>85</v>
      </c>
      <c r="H17" s="217" t="s">
        <v>94</v>
      </c>
      <c r="I17" s="453" t="s">
        <v>95</v>
      </c>
      <c r="J17" s="281" t="s">
        <v>185</v>
      </c>
      <c r="K17" s="449" t="s">
        <v>186</v>
      </c>
      <c r="L17" s="451" t="s">
        <v>96</v>
      </c>
      <c r="M17" s="259" t="s">
        <v>97</v>
      </c>
      <c r="N17" s="281" t="s">
        <v>98</v>
      </c>
      <c r="O17" s="456" t="s">
        <v>98</v>
      </c>
      <c r="P17" s="217" t="s">
        <v>89</v>
      </c>
      <c r="Q17" s="222" t="s">
        <v>90</v>
      </c>
      <c r="R17" s="529"/>
      <c r="S17" s="525" t="s">
        <v>4</v>
      </c>
      <c r="T17" s="539" t="s">
        <v>207</v>
      </c>
      <c r="U17" s="552" t="s">
        <v>207</v>
      </c>
      <c r="V17" s="533" t="s">
        <v>208</v>
      </c>
      <c r="W17" s="534" t="s">
        <v>208</v>
      </c>
      <c r="X17" s="197"/>
      <c r="Y17" s="196"/>
      <c r="Z17" s="260" t="s">
        <v>64</v>
      </c>
      <c r="AA17" s="260" t="s">
        <v>64</v>
      </c>
      <c r="AB17" s="196"/>
    </row>
    <row r="18" spans="1:34" ht="15.75" thickTop="1" x14ac:dyDescent="0.25">
      <c r="A18" s="477"/>
      <c r="B18" s="478"/>
      <c r="C18" s="478"/>
      <c r="D18" s="478"/>
      <c r="E18" s="478"/>
      <c r="F18" s="491"/>
      <c r="G18" s="479"/>
      <c r="H18" s="480"/>
      <c r="I18" s="481"/>
      <c r="J18" s="482"/>
      <c r="K18" s="483"/>
      <c r="L18" s="484"/>
      <c r="M18" s="485"/>
      <c r="N18" s="486"/>
      <c r="O18" s="487"/>
      <c r="P18" s="480"/>
      <c r="Q18" s="530"/>
      <c r="R18" s="286"/>
      <c r="S18" s="526"/>
      <c r="T18" s="540"/>
      <c r="U18" s="544"/>
      <c r="V18" s="549"/>
      <c r="W18" s="544"/>
      <c r="X18" s="197"/>
      <c r="Y18" s="196"/>
      <c r="Z18" s="262"/>
      <c r="AA18" s="232"/>
      <c r="AB18" s="196"/>
    </row>
    <row r="19" spans="1:34" s="390" customFormat="1" x14ac:dyDescent="0.25">
      <c r="A19" s="489" t="s">
        <v>175</v>
      </c>
      <c r="B19" s="204">
        <v>8</v>
      </c>
      <c r="C19" s="280">
        <v>376.42</v>
      </c>
      <c r="D19" s="225">
        <v>377.053</v>
      </c>
      <c r="E19" s="279">
        <f>(D19-C19)*1000</f>
        <v>632.99999999998136</v>
      </c>
      <c r="F19" s="225" t="s">
        <v>176</v>
      </c>
      <c r="G19" s="226">
        <v>1521</v>
      </c>
      <c r="H19" s="227">
        <v>647</v>
      </c>
      <c r="I19" s="454">
        <v>240</v>
      </c>
      <c r="J19" s="282"/>
      <c r="K19" s="450">
        <v>11</v>
      </c>
      <c r="L19" s="452"/>
      <c r="M19" s="261">
        <v>18</v>
      </c>
      <c r="N19" s="455">
        <v>44</v>
      </c>
      <c r="O19" s="457">
        <v>3</v>
      </c>
      <c r="P19" s="227">
        <f>H19+J19+L19+N19</f>
        <v>691</v>
      </c>
      <c r="Q19" s="531">
        <f>I19+K19+M19+O19</f>
        <v>272</v>
      </c>
      <c r="R19" s="286"/>
      <c r="S19" s="624">
        <v>127</v>
      </c>
      <c r="T19" s="541">
        <f>(S19/E19)*(H19+J19)</f>
        <v>129.80884676145723</v>
      </c>
      <c r="U19" s="545">
        <f>(S19/E19)*(I19+K19)</f>
        <v>50.358609794630233</v>
      </c>
      <c r="V19" s="550">
        <f>(S19/E19)*(L19+N19)</f>
        <v>8.8278041074252211</v>
      </c>
      <c r="W19" s="545">
        <f>(S19/E19)*(M19+O19)</f>
        <v>4.2132701421802192</v>
      </c>
      <c r="X19" s="197"/>
      <c r="Z19" s="263" t="e">
        <f>#REF!-#REF!-#REF!</f>
        <v>#REF!</v>
      </c>
      <c r="AA19" s="232" t="e">
        <f>#REF!/#REF!*100-#REF!</f>
        <v>#REF!</v>
      </c>
    </row>
    <row r="20" spans="1:34" s="390" customFormat="1" x14ac:dyDescent="0.25">
      <c r="A20" s="489" t="s">
        <v>178</v>
      </c>
      <c r="B20" s="204">
        <v>10</v>
      </c>
      <c r="C20" s="280">
        <v>376.56</v>
      </c>
      <c r="D20" s="225">
        <v>377.02</v>
      </c>
      <c r="E20" s="279">
        <f>(D20-C20)*1000</f>
        <v>459.99999999997954</v>
      </c>
      <c r="F20" s="225" t="s">
        <v>179</v>
      </c>
      <c r="G20" s="226">
        <v>1498</v>
      </c>
      <c r="H20" s="227">
        <v>415</v>
      </c>
      <c r="I20" s="454">
        <v>150</v>
      </c>
      <c r="J20" s="282">
        <v>26</v>
      </c>
      <c r="K20" s="450">
        <v>2</v>
      </c>
      <c r="L20" s="452">
        <v>25</v>
      </c>
      <c r="M20" s="261">
        <v>69</v>
      </c>
      <c r="N20" s="455">
        <v>2</v>
      </c>
      <c r="O20" s="457"/>
      <c r="P20" s="227">
        <f t="shared" ref="P20:P21" si="7">H20+J20+L20+N20</f>
        <v>468</v>
      </c>
      <c r="Q20" s="531">
        <f t="shared" ref="Q20:Q21" si="8">I20+K20+M20+O20</f>
        <v>221</v>
      </c>
      <c r="R20" s="286"/>
      <c r="S20" s="624">
        <v>94</v>
      </c>
      <c r="T20" s="541">
        <f>(S20/E20)*(H20+J20)</f>
        <v>90.117391304351841</v>
      </c>
      <c r="U20" s="545">
        <f>(S20/E20)*(I20+K20)</f>
        <v>31.060869565218773</v>
      </c>
      <c r="V20" s="550">
        <f t="shared" ref="V20:V21" si="9">(S20/E20)*(L20+N20)</f>
        <v>5.5173913043480711</v>
      </c>
      <c r="W20" s="545">
        <f>(S20/E20)*(M20+O20)</f>
        <v>14.100000000000627</v>
      </c>
      <c r="X20" s="197"/>
      <c r="Z20" s="263" t="e">
        <f>#REF!-#REF!-#REF!</f>
        <v>#REF!</v>
      </c>
      <c r="AA20" s="232" t="e">
        <f>#REF!/#REF!*100-#REF!</f>
        <v>#REF!</v>
      </c>
    </row>
    <row r="21" spans="1:34" s="390" customFormat="1" x14ac:dyDescent="0.25">
      <c r="A21" s="489" t="s">
        <v>180</v>
      </c>
      <c r="B21" s="204">
        <v>12</v>
      </c>
      <c r="C21" s="225">
        <v>376.97699999999998</v>
      </c>
      <c r="D21" s="225">
        <v>377.06799999999998</v>
      </c>
      <c r="E21" s="279">
        <f>(D21-C21)*1000</f>
        <v>91.000000000008185</v>
      </c>
      <c r="F21" s="225" t="s">
        <v>182</v>
      </c>
      <c r="G21" s="226">
        <v>396</v>
      </c>
      <c r="H21" s="227"/>
      <c r="I21" s="454"/>
      <c r="J21" s="282"/>
      <c r="K21" s="450"/>
      <c r="L21" s="452"/>
      <c r="M21" s="261"/>
      <c r="N21" s="455">
        <v>18</v>
      </c>
      <c r="O21" s="457">
        <v>18</v>
      </c>
      <c r="P21" s="227">
        <f t="shared" si="7"/>
        <v>18</v>
      </c>
      <c r="Q21" s="531">
        <f t="shared" si="8"/>
        <v>18</v>
      </c>
      <c r="R21" s="286"/>
      <c r="S21" s="624">
        <v>91</v>
      </c>
      <c r="T21" s="541">
        <f>(S21/E21)*(H21+J21)</f>
        <v>0</v>
      </c>
      <c r="U21" s="545"/>
      <c r="V21" s="550">
        <f t="shared" si="9"/>
        <v>17.99999999999838</v>
      </c>
      <c r="W21" s="545">
        <f>(S21/E21)*(M21+O21)</f>
        <v>17.99999999999838</v>
      </c>
      <c r="X21" s="197"/>
      <c r="Z21" s="263" t="e">
        <f>#REF!-#REF!-#REF!</f>
        <v>#REF!</v>
      </c>
      <c r="AA21" s="232" t="e">
        <f>#REF!/#REF!*100-#REF!</f>
        <v>#REF!</v>
      </c>
    </row>
    <row r="22" spans="1:34" s="390" customFormat="1" ht="15.75" thickBot="1" x14ac:dyDescent="0.3">
      <c r="A22" s="490"/>
      <c r="B22" s="233"/>
      <c r="C22" s="467"/>
      <c r="D22" s="467"/>
      <c r="E22" s="467"/>
      <c r="F22" s="467"/>
      <c r="G22" s="468"/>
      <c r="H22" s="469"/>
      <c r="I22" s="470"/>
      <c r="J22" s="471"/>
      <c r="K22" s="472"/>
      <c r="L22" s="473"/>
      <c r="M22" s="474"/>
      <c r="N22" s="475"/>
      <c r="O22" s="476"/>
      <c r="P22" s="469"/>
      <c r="Q22" s="237"/>
      <c r="R22" s="286"/>
      <c r="S22" s="535"/>
      <c r="T22" s="542"/>
      <c r="U22" s="546"/>
      <c r="V22" s="551"/>
      <c r="W22" s="546"/>
      <c r="X22" s="197"/>
      <c r="Z22" s="263"/>
      <c r="AA22" s="232"/>
    </row>
    <row r="23" spans="1:34" ht="16.5" thickTop="1" thickBot="1" x14ac:dyDescent="0.3">
      <c r="A23" s="242"/>
      <c r="B23" s="459"/>
      <c r="C23" s="460"/>
      <c r="D23" s="460"/>
      <c r="E23" s="460"/>
      <c r="F23" s="912"/>
      <c r="G23" s="461"/>
      <c r="H23" s="246">
        <f>SUM(H18:H22)</f>
        <v>1062</v>
      </c>
      <c r="I23" s="462">
        <f t="shared" ref="I23:O23" si="10">SUM(I18:I22)</f>
        <v>390</v>
      </c>
      <c r="J23" s="463">
        <f t="shared" si="10"/>
        <v>26</v>
      </c>
      <c r="K23" s="464">
        <f t="shared" si="10"/>
        <v>13</v>
      </c>
      <c r="L23" s="246">
        <f t="shared" si="10"/>
        <v>25</v>
      </c>
      <c r="M23" s="247">
        <f t="shared" si="10"/>
        <v>87</v>
      </c>
      <c r="N23" s="465">
        <f t="shared" si="10"/>
        <v>64</v>
      </c>
      <c r="O23" s="466">
        <f t="shared" si="10"/>
        <v>21</v>
      </c>
      <c r="P23" s="246">
        <f>SUM(P18:P22)</f>
        <v>1177</v>
      </c>
      <c r="Q23" s="532">
        <f>SUM(Q18:Q22)</f>
        <v>511</v>
      </c>
      <c r="R23" s="528"/>
      <c r="S23" s="536"/>
      <c r="T23" s="543">
        <f t="shared" ref="T23:U23" si="11">SUM(T18:T22)</f>
        <v>219.92623806580906</v>
      </c>
      <c r="U23" s="553">
        <f t="shared" si="11"/>
        <v>81.419479359849007</v>
      </c>
      <c r="V23" s="548">
        <f t="shared" ref="V23:W23" si="12">SUM(V18:V22)</f>
        <v>32.34519541177167</v>
      </c>
      <c r="W23" s="537">
        <f t="shared" si="12"/>
        <v>36.313270142179228</v>
      </c>
      <c r="X23" s="197"/>
      <c r="Y23" s="196"/>
      <c r="Z23" s="263" t="e">
        <f>#REF!-#REF!-#REF!</f>
        <v>#REF!</v>
      </c>
      <c r="AA23" s="232"/>
      <c r="AB23" s="196"/>
    </row>
    <row r="24" spans="1:34" ht="16.5" thickTop="1" thickBot="1" x14ac:dyDescent="0.3">
      <c r="A24" s="255"/>
      <c r="B24" s="255"/>
      <c r="C24" s="892" t="s">
        <v>99</v>
      </c>
      <c r="D24" s="892"/>
      <c r="E24" s="892"/>
      <c r="F24" s="892"/>
      <c r="G24" s="893"/>
      <c r="H24" s="264">
        <v>0.104</v>
      </c>
      <c r="I24" s="264">
        <v>0.104</v>
      </c>
      <c r="J24" s="264">
        <v>0.104</v>
      </c>
      <c r="K24" s="265">
        <v>0.104</v>
      </c>
      <c r="L24" s="265">
        <v>0.09</v>
      </c>
      <c r="M24" s="265">
        <v>0.09</v>
      </c>
      <c r="N24" s="265">
        <v>0.09</v>
      </c>
      <c r="O24" s="265">
        <v>0.09</v>
      </c>
      <c r="P24" s="208"/>
      <c r="Q24" s="208"/>
      <c r="R24" s="207"/>
      <c r="S24" s="207"/>
      <c r="T24" s="538">
        <v>0.104</v>
      </c>
      <c r="U24" s="538">
        <v>0.104</v>
      </c>
      <c r="V24" s="264">
        <v>0.09</v>
      </c>
      <c r="W24" s="264">
        <v>0.09</v>
      </c>
      <c r="X24" s="208"/>
      <c r="Y24" s="208"/>
      <c r="Z24" s="208"/>
      <c r="AA24" s="208"/>
      <c r="AB24" s="208"/>
    </row>
    <row r="25" spans="1:34" ht="16.5" thickTop="1" thickBot="1" x14ac:dyDescent="0.3">
      <c r="A25" s="255"/>
      <c r="B25" s="255"/>
      <c r="C25" s="894" t="s">
        <v>100</v>
      </c>
      <c r="D25" s="894"/>
      <c r="E25" s="894"/>
      <c r="F25" s="894"/>
      <c r="G25" s="894"/>
      <c r="H25" s="266">
        <f>H24*H23</f>
        <v>110.44799999999999</v>
      </c>
      <c r="I25" s="283">
        <f t="shared" ref="I25:O25" si="13">I24*I23</f>
        <v>40.559999999999995</v>
      </c>
      <c r="J25" s="283">
        <f t="shared" si="13"/>
        <v>2.7039999999999997</v>
      </c>
      <c r="K25" s="448">
        <f t="shared" si="13"/>
        <v>1.3519999999999999</v>
      </c>
      <c r="L25" s="266">
        <f t="shared" si="13"/>
        <v>2.25</v>
      </c>
      <c r="M25" s="267">
        <f t="shared" si="13"/>
        <v>7.83</v>
      </c>
      <c r="N25" s="448">
        <f t="shared" si="13"/>
        <v>5.76</v>
      </c>
      <c r="O25" s="268">
        <f t="shared" si="13"/>
        <v>1.89</v>
      </c>
      <c r="P25" s="208"/>
      <c r="Q25" s="208"/>
      <c r="R25" s="207"/>
      <c r="S25" s="207"/>
      <c r="T25" s="266">
        <f>T24*T23</f>
        <v>22.872328758844141</v>
      </c>
      <c r="U25" s="547">
        <f>U24*U23</f>
        <v>8.4676258534242965</v>
      </c>
      <c r="V25" s="283">
        <f>V24*V23</f>
        <v>2.91106758705945</v>
      </c>
      <c r="W25" s="547">
        <f>W24*W23</f>
        <v>3.2681943127961302</v>
      </c>
      <c r="X25" s="208"/>
      <c r="Y25" s="208"/>
      <c r="Z25" s="208"/>
      <c r="AA25" s="208"/>
      <c r="AB25" s="208"/>
    </row>
    <row r="26" spans="1:34" ht="15.75" thickTop="1" x14ac:dyDescent="0.25">
      <c r="A26" s="255"/>
      <c r="B26" s="258"/>
      <c r="H26" s="255"/>
      <c r="I26" s="255"/>
      <c r="J26" s="394"/>
      <c r="K26" s="255"/>
      <c r="L26" s="255"/>
      <c r="M26" s="255"/>
      <c r="N26" s="208"/>
      <c r="O26" s="208"/>
      <c r="P26" s="208"/>
      <c r="Q26" s="208"/>
      <c r="R26" s="208"/>
      <c r="S26" s="208"/>
      <c r="T26" s="208"/>
      <c r="U26" s="255"/>
      <c r="V26" s="394"/>
      <c r="W26" s="394"/>
      <c r="X26" s="394"/>
      <c r="Y26" s="394"/>
      <c r="Z26" s="394"/>
      <c r="AA26" s="394"/>
      <c r="AB26" s="394"/>
      <c r="AC26" s="255"/>
      <c r="AD26" s="207"/>
      <c r="AE26" s="208"/>
      <c r="AF26" s="208"/>
      <c r="AG26" s="208"/>
      <c r="AH26" s="208"/>
    </row>
    <row r="27" spans="1:34" x14ac:dyDescent="0.25">
      <c r="A27" s="269"/>
      <c r="B27" s="196" t="s">
        <v>101</v>
      </c>
      <c r="AC27" s="208"/>
      <c r="AD27" s="208"/>
      <c r="AE27" s="208"/>
      <c r="AG27" s="208"/>
      <c r="AH27" s="208"/>
    </row>
    <row r="28" spans="1:34" x14ac:dyDescent="0.25">
      <c r="A28" s="202"/>
      <c r="B28" s="196" t="s">
        <v>102</v>
      </c>
      <c r="AC28" s="208"/>
      <c r="AD28" s="208"/>
      <c r="AE28" s="208"/>
      <c r="AF28" s="208"/>
      <c r="AG28" s="208"/>
      <c r="AH28" s="208"/>
    </row>
    <row r="29" spans="1:34" x14ac:dyDescent="0.25">
      <c r="A29" s="203"/>
      <c r="AC29" s="208"/>
      <c r="AD29" s="208"/>
      <c r="AE29" s="208"/>
      <c r="AF29" s="208"/>
      <c r="AG29" s="208"/>
      <c r="AH29" s="208"/>
    </row>
    <row r="30" spans="1:34" ht="20.25" x14ac:dyDescent="0.3">
      <c r="A30" s="888" t="s">
        <v>103</v>
      </c>
      <c r="B30" s="888"/>
      <c r="C30" s="888"/>
      <c r="D30" s="888"/>
      <c r="E30" s="888"/>
      <c r="F30" s="888"/>
      <c r="G30" s="888"/>
      <c r="H30" s="898">
        <f>SUM(T25:W25)</f>
        <v>37.519216512124018</v>
      </c>
      <c r="I30" s="898"/>
      <c r="J30" s="497"/>
      <c r="K30" s="208"/>
      <c r="L30" s="208"/>
      <c r="M30" s="208"/>
      <c r="AC30" s="208"/>
      <c r="AD30" s="208"/>
      <c r="AE30" s="208"/>
      <c r="AF30" s="208"/>
      <c r="AG30" s="208"/>
      <c r="AH30" s="208"/>
    </row>
    <row r="31" spans="1:34" ht="20.25" x14ac:dyDescent="0.3">
      <c r="A31" s="899" t="s">
        <v>104</v>
      </c>
      <c r="B31" s="900"/>
      <c r="C31" s="900"/>
      <c r="D31" s="900"/>
      <c r="E31" s="900"/>
      <c r="F31" s="900"/>
      <c r="G31" s="901"/>
      <c r="H31" s="902">
        <f>W23+'03_svršek_demontáž výhybky'!G10</f>
        <v>172.31327014217922</v>
      </c>
      <c r="I31" s="902"/>
      <c r="J31" s="498"/>
      <c r="K31" s="270"/>
      <c r="L31" s="270"/>
      <c r="M31" s="270"/>
      <c r="AC31" s="208"/>
      <c r="AD31" s="208"/>
      <c r="AE31" s="208"/>
      <c r="AF31" s="208"/>
      <c r="AG31" s="208"/>
      <c r="AH31" s="208"/>
    </row>
    <row r="32" spans="1:34" ht="20.25" x14ac:dyDescent="0.3">
      <c r="A32" s="888" t="s">
        <v>105</v>
      </c>
      <c r="B32" s="888"/>
      <c r="C32" s="888"/>
      <c r="D32" s="888"/>
      <c r="E32" s="888"/>
      <c r="F32" s="888"/>
      <c r="G32" s="888"/>
      <c r="H32" s="902">
        <f>U23</f>
        <v>81.419479359849007</v>
      </c>
      <c r="I32" s="902"/>
      <c r="J32" s="498"/>
      <c r="K32" s="270"/>
      <c r="L32" s="270"/>
      <c r="M32" s="270"/>
      <c r="O32" s="196" t="s">
        <v>19</v>
      </c>
      <c r="AC32" s="208"/>
      <c r="AD32" s="208"/>
      <c r="AE32" s="208"/>
      <c r="AF32" s="208"/>
      <c r="AG32" s="208"/>
      <c r="AH32" s="208"/>
    </row>
    <row r="33" spans="1:34" ht="20.25" x14ac:dyDescent="0.3">
      <c r="A33" s="888" t="s">
        <v>106</v>
      </c>
      <c r="B33" s="888"/>
      <c r="C33" s="888"/>
      <c r="D33" s="888"/>
      <c r="E33" s="888"/>
      <c r="F33" s="888"/>
      <c r="G33" s="888"/>
      <c r="H33" s="890">
        <f>(U23+W23)*2*0.00009</f>
        <v>2.1191894910365085E-2</v>
      </c>
      <c r="I33" s="890"/>
      <c r="J33" s="499"/>
      <c r="K33" s="270"/>
      <c r="L33" s="270"/>
      <c r="M33" s="270"/>
      <c r="AC33" s="208"/>
      <c r="AD33" s="208"/>
      <c r="AE33" s="208"/>
      <c r="AF33" s="208"/>
      <c r="AG33" s="208"/>
      <c r="AH33" s="208"/>
    </row>
    <row r="34" spans="1:34" ht="20.25" x14ac:dyDescent="0.3">
      <c r="A34" s="888" t="s">
        <v>107</v>
      </c>
      <c r="B34" s="888"/>
      <c r="C34" s="888"/>
      <c r="D34" s="888"/>
      <c r="E34" s="888"/>
      <c r="F34" s="888"/>
      <c r="G34" s="888"/>
      <c r="H34" s="890">
        <f>(U23+W23)*2*0.000182</f>
        <v>4.2854720818738284E-2</v>
      </c>
      <c r="I34" s="890"/>
      <c r="J34" s="499"/>
      <c r="K34" s="270"/>
      <c r="L34" s="270"/>
      <c r="M34" s="270"/>
      <c r="AC34" s="208"/>
      <c r="AD34" s="208"/>
      <c r="AE34" s="208"/>
      <c r="AF34" s="208"/>
      <c r="AG34" s="208"/>
      <c r="AH34" s="208"/>
    </row>
    <row r="35" spans="1:34" ht="20.25" x14ac:dyDescent="0.3">
      <c r="A35" s="888" t="s">
        <v>195</v>
      </c>
      <c r="B35" s="888"/>
      <c r="C35" s="888"/>
      <c r="D35" s="888"/>
      <c r="E35" s="888"/>
      <c r="F35" s="888"/>
      <c r="G35" s="888"/>
      <c r="H35" s="889">
        <f>S13+T13</f>
        <v>7.2010582320214791</v>
      </c>
      <c r="I35" s="889"/>
      <c r="J35" s="500"/>
      <c r="K35" s="270"/>
      <c r="L35" s="270"/>
      <c r="M35" s="270"/>
      <c r="AC35" s="208"/>
      <c r="AD35" s="208"/>
      <c r="AE35" s="208"/>
      <c r="AF35" s="208"/>
      <c r="AG35" s="208"/>
      <c r="AH35" s="208"/>
    </row>
    <row r="36" spans="1:34" ht="20.25" x14ac:dyDescent="0.3">
      <c r="A36" s="888" t="s">
        <v>196</v>
      </c>
      <c r="B36" s="888"/>
      <c r="C36" s="888"/>
      <c r="D36" s="888"/>
      <c r="E36" s="888"/>
      <c r="F36" s="888"/>
      <c r="G36" s="888"/>
      <c r="H36" s="889">
        <f>'03_svršek_demontáž výhybky'!H14*1.808</f>
        <v>135.6</v>
      </c>
      <c r="I36" s="889"/>
      <c r="J36" s="498"/>
      <c r="K36" s="270"/>
      <c r="L36" s="270"/>
      <c r="M36" s="270"/>
      <c r="AC36" s="208"/>
      <c r="AD36" s="208"/>
      <c r="AE36" s="208"/>
      <c r="AF36" s="208"/>
      <c r="AG36" s="208"/>
      <c r="AH36" s="208"/>
    </row>
    <row r="37" spans="1:34" x14ac:dyDescent="0.25">
      <c r="AC37" s="208"/>
      <c r="AD37" s="208"/>
      <c r="AE37" s="208"/>
      <c r="AF37" s="208"/>
      <c r="AG37" s="208"/>
      <c r="AH37" s="208"/>
    </row>
    <row r="38" spans="1:34" x14ac:dyDescent="0.25">
      <c r="AC38" s="208"/>
      <c r="AD38" s="208"/>
      <c r="AE38" s="208"/>
      <c r="AF38" s="208"/>
      <c r="AG38" s="208"/>
      <c r="AH38" s="208"/>
    </row>
    <row r="39" spans="1:34" x14ac:dyDescent="0.25">
      <c r="AC39" s="208"/>
      <c r="AD39" s="208"/>
      <c r="AE39" s="208"/>
      <c r="AF39" s="208"/>
      <c r="AG39" s="208"/>
      <c r="AH39" s="208"/>
    </row>
    <row r="40" spans="1:34" x14ac:dyDescent="0.25">
      <c r="AC40" s="208"/>
      <c r="AD40" s="208"/>
      <c r="AE40" s="208"/>
      <c r="AF40" s="208"/>
      <c r="AG40" s="208"/>
      <c r="AH40" s="208"/>
    </row>
    <row r="41" spans="1:34" x14ac:dyDescent="0.25">
      <c r="AC41" s="208"/>
      <c r="AD41" s="208"/>
      <c r="AE41" s="208"/>
      <c r="AF41" s="208"/>
      <c r="AG41" s="208"/>
      <c r="AH41" s="208"/>
    </row>
    <row r="42" spans="1:34" x14ac:dyDescent="0.25">
      <c r="I42" s="197"/>
      <c r="J42" s="197"/>
      <c r="L42" s="197"/>
      <c r="M42" s="197"/>
      <c r="N42" s="197"/>
      <c r="O42" s="197"/>
      <c r="AC42" s="208"/>
      <c r="AD42" s="208"/>
      <c r="AE42" s="208"/>
      <c r="AF42" s="208"/>
      <c r="AG42" s="208"/>
      <c r="AH42" s="208"/>
    </row>
    <row r="43" spans="1:34" x14ac:dyDescent="0.25">
      <c r="K43" s="271"/>
      <c r="L43" s="197"/>
      <c r="M43" s="198">
        <v>4</v>
      </c>
      <c r="N43" s="198">
        <v>6</v>
      </c>
      <c r="O43" s="197">
        <v>8</v>
      </c>
      <c r="AC43" s="208"/>
      <c r="AD43" s="208"/>
      <c r="AE43" s="208"/>
      <c r="AF43" s="208"/>
      <c r="AG43" s="208"/>
      <c r="AH43" s="208"/>
    </row>
    <row r="44" spans="1:34" x14ac:dyDescent="0.25">
      <c r="K44" s="272"/>
      <c r="L44" s="197"/>
      <c r="M44" s="286"/>
      <c r="N44" s="286"/>
      <c r="O44" s="197"/>
      <c r="AC44" s="208"/>
      <c r="AD44" s="208"/>
      <c r="AE44" s="208"/>
      <c r="AF44" s="208"/>
      <c r="AG44" s="208"/>
      <c r="AH44" s="208"/>
    </row>
    <row r="45" spans="1:34" x14ac:dyDescent="0.25">
      <c r="L45" s="197"/>
      <c r="M45" s="197">
        <v>4900</v>
      </c>
      <c r="N45" s="197">
        <v>3652</v>
      </c>
      <c r="O45" s="197">
        <v>3620</v>
      </c>
    </row>
    <row r="46" spans="1:34" x14ac:dyDescent="0.25">
      <c r="M46" s="196">
        <v>564</v>
      </c>
      <c r="N46" s="196">
        <v>356</v>
      </c>
      <c r="O46" s="196">
        <v>232</v>
      </c>
    </row>
    <row r="47" spans="1:34" x14ac:dyDescent="0.25">
      <c r="M47" s="272">
        <f>M45/(M45+M46)</f>
        <v>0.89677891654465591</v>
      </c>
      <c r="N47" s="272">
        <f>N45/(N45+N46)</f>
        <v>0.91117764471057883</v>
      </c>
    </row>
  </sheetData>
  <mergeCells count="23">
    <mergeCell ref="A30:G30"/>
    <mergeCell ref="H30:I30"/>
    <mergeCell ref="A31:G31"/>
    <mergeCell ref="H31:I31"/>
    <mergeCell ref="A32:G32"/>
    <mergeCell ref="H32:I32"/>
    <mergeCell ref="AD2:AE2"/>
    <mergeCell ref="A4:C4"/>
    <mergeCell ref="A16:C16"/>
    <mergeCell ref="C24:G24"/>
    <mergeCell ref="C25:G25"/>
    <mergeCell ref="H4:J4"/>
    <mergeCell ref="H16:O16"/>
    <mergeCell ref="R4:T4"/>
    <mergeCell ref="S16:W16"/>
    <mergeCell ref="A36:G36"/>
    <mergeCell ref="H36:I36"/>
    <mergeCell ref="A33:G33"/>
    <mergeCell ref="H33:I33"/>
    <mergeCell ref="A34:G34"/>
    <mergeCell ref="H34:I34"/>
    <mergeCell ref="A35:G35"/>
    <mergeCell ref="H35:I35"/>
  </mergeCells>
  <pageMargins left="0.39370078740157483" right="0.39370078740157483" top="0.39370078740157483" bottom="0.3937007874015748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9</vt:i4>
      </vt:variant>
    </vt:vector>
  </HeadingPairs>
  <TitlesOfParts>
    <vt:vector size="17" baseType="lpstr">
      <vt:lpstr>SO_2111_soupis praci</vt:lpstr>
      <vt:lpstr>svršek_REKAPITULACE</vt:lpstr>
      <vt:lpstr>02_svršek_demontáže</vt:lpstr>
      <vt:lpstr>03_svršek_demontáž výhybky</vt:lpstr>
      <vt:lpstr>04_svršek_koleje</vt:lpstr>
      <vt:lpstr>05_svršek_výhybky</vt:lpstr>
      <vt:lpstr>06_svršek_kubatury</vt:lpstr>
      <vt:lpstr>07_svršek_kategorizace</vt:lpstr>
      <vt:lpstr>'SO_2111_soupis praci'!Názvy_tisku</vt:lpstr>
      <vt:lpstr>'02_svršek_demontáže'!Oblast_tisku</vt:lpstr>
      <vt:lpstr>'03_svršek_demontáž výhybky'!Oblast_tisku</vt:lpstr>
      <vt:lpstr>'04_svršek_koleje'!Oblast_tisku</vt:lpstr>
      <vt:lpstr>'05_svršek_výhybky'!Oblast_tisku</vt:lpstr>
      <vt:lpstr>'06_svršek_kubatury'!Oblast_tisku</vt:lpstr>
      <vt:lpstr>'07_svršek_kategorizace'!Oblast_tisku</vt:lpstr>
      <vt:lpstr>'SO_2111_soupis praci'!Oblast_tisku</vt:lpstr>
      <vt:lpstr>svršek_REKAPITULACE!Oblast_tisku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jan.taske</dc:creator>
  <cp:lastModifiedBy>ivan.grisa</cp:lastModifiedBy>
  <cp:lastPrinted>2013-06-27T12:35:05Z</cp:lastPrinted>
  <dcterms:created xsi:type="dcterms:W3CDTF">2012-11-27T12:35:28Z</dcterms:created>
  <dcterms:modified xsi:type="dcterms:W3CDTF">2013-06-27T12:35:39Z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d:\pw_data\jan.taske\</vt:lpwstr>
  </property>
</Properties>
</file>